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defaultThemeVersion="166925"/>
  <mc:AlternateContent xmlns:mc="http://schemas.openxmlformats.org/markup-compatibility/2006">
    <mc:Choice Requires="x15">
      <x15ac:absPath xmlns:x15ac="http://schemas.microsoft.com/office/spreadsheetml/2010/11/ac" url="/Users/martyresm/Documents/"/>
    </mc:Choice>
  </mc:AlternateContent>
  <xr:revisionPtr revIDLastSave="0" documentId="13_ncr:1_{FC820F43-152C-F54E-B038-350FDBB0E195}" xr6:coauthVersionLast="47" xr6:coauthVersionMax="47" xr10:uidLastSave="{00000000-0000-0000-0000-000000000000}"/>
  <bookViews>
    <workbookView xWindow="43360" yWindow="500" windowWidth="21280" windowHeight="15800" xr2:uid="{0DAB2935-7E39-DC46-9375-B7EC9B5851E5}"/>
  </bookViews>
  <sheets>
    <sheet name="Introduction" sheetId="54" r:id="rId1"/>
    <sheet name="Scopes of Emissions" sheetId="52" r:id="rId2"/>
    <sheet name="Definitions" sheetId="53" r:id="rId3"/>
    <sheet name="Factors" sheetId="41" r:id="rId4"/>
    <sheet name="Balas" sheetId="38" r:id="rId5"/>
    <sheet name="Clague" sheetId="27" r:id="rId6"/>
    <sheet name="Community" sheetId="35" r:id="rId7"/>
    <sheet name="Forsythe &amp; Wines" sheetId="28" r:id="rId8"/>
    <sheet name="Freeman" sheetId="37" r:id="rId9"/>
    <sheet name="Huron" sheetId="33" r:id="rId10"/>
    <sheet name="Pathways" sheetId="32" r:id="rId11"/>
    <sheet name="Pioneer" sheetId="34" r:id="rId12"/>
    <sheet name="Scarlett" sheetId="29" r:id="rId13"/>
    <sheet name="Skyline" sheetId="36" r:id="rId14"/>
    <sheet name="Slauson" sheetId="30" r:id="rId15"/>
    <sheet name="Tappan" sheetId="31" r:id="rId16"/>
    <sheet name="Transportation" sheetId="39" r:id="rId17"/>
    <sheet name="Westerman Preschool" sheetId="40" r:id="rId18"/>
  </sheets>
  <externalReferences>
    <externalReference r:id="rId19"/>
    <externalReference r:id="rId20"/>
  </externalReferences>
  <definedNames>
    <definedName name="kg_to_MT">'[1]Conversion Factors'!$C$23</definedName>
    <definedName name="lb_to_MT">'[1]Conversion Factors'!$C$21</definedName>
    <definedName name="M_to_k">'[1]Conversion Factors'!$C$15</definedName>
    <definedName name="_xlnm.Print_Area" localSheetId="4">Balas!$A$1:$Q$29</definedName>
    <definedName name="_xlnm.Print_Area" localSheetId="5">Clague!$A$1:$Q$34</definedName>
    <definedName name="_xlnm.Print_Area" localSheetId="6">Community!$A$1:$Q$34</definedName>
    <definedName name="_xlnm.Print_Area" localSheetId="2">Definitions!$B$2:$C$12</definedName>
    <definedName name="_xlnm.Print_Area" localSheetId="3">Factors!$B$2:$F$32</definedName>
    <definedName name="_xlnm.Print_Area" localSheetId="7">'Forsythe &amp; Wines'!$A$1:$Q$39</definedName>
    <definedName name="_xlnm.Print_Area" localSheetId="8">Freeman!$A$1:$Q$27</definedName>
    <definedName name="_xlnm.Print_Area" localSheetId="9">Huron!$A$1:$Q$39</definedName>
    <definedName name="_xlnm.Print_Area" localSheetId="10">Pathways!$A$1:$Q$34</definedName>
    <definedName name="_xlnm.Print_Area" localSheetId="11">Pioneer!$A$1:$Q$34</definedName>
    <definedName name="_xlnm.Print_Area" localSheetId="12">Scarlett!$A$1:$Q$34</definedName>
    <definedName name="_xlnm.Print_Area" localSheetId="1">'Scopes of Emissions'!$B$2:$B$37</definedName>
    <definedName name="_xlnm.Print_Area" localSheetId="13">Skyline!$A$1:$Q$34</definedName>
    <definedName name="_xlnm.Print_Area" localSheetId="14">Slauson!$A$1:$Q$34</definedName>
    <definedName name="_xlnm.Print_Area" localSheetId="15">Tappan!$A$1:$Q$35</definedName>
    <definedName name="_xlnm.Print_Area" localSheetId="16">Transportation!$A$1:$Q$29</definedName>
    <definedName name="_xlnm.Print_Area" localSheetId="17">'Westerman Preschool'!$A$1:$Q$34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23" i="40" l="1"/>
  <c r="P18" i="40"/>
  <c r="P13" i="40"/>
  <c r="O13" i="40"/>
  <c r="O28" i="33"/>
  <c r="O28" i="28"/>
  <c r="P28" i="28"/>
  <c r="P19" i="39"/>
  <c r="P15" i="39"/>
  <c r="O11" i="39"/>
  <c r="P11" i="39"/>
  <c r="P23" i="31"/>
  <c r="P18" i="31"/>
  <c r="O13" i="31"/>
  <c r="P13" i="31"/>
  <c r="P23" i="30"/>
  <c r="P18" i="30"/>
  <c r="O13" i="30"/>
  <c r="P13" i="30"/>
  <c r="P23" i="36"/>
  <c r="P18" i="36"/>
  <c r="O13" i="36"/>
  <c r="P13" i="36"/>
  <c r="P23" i="29"/>
  <c r="P18" i="29"/>
  <c r="O13" i="34"/>
  <c r="O13" i="32"/>
  <c r="O13" i="33"/>
  <c r="O11" i="37"/>
  <c r="O13" i="28"/>
  <c r="O13" i="35"/>
  <c r="O13" i="27"/>
  <c r="O11" i="38"/>
  <c r="O13" i="29"/>
  <c r="P13" i="29"/>
  <c r="P23" i="34"/>
  <c r="P18" i="34"/>
  <c r="P13" i="34"/>
  <c r="P23" i="32"/>
  <c r="P18" i="32"/>
  <c r="P13" i="32"/>
  <c r="P28" i="33"/>
  <c r="P23" i="33"/>
  <c r="P18" i="33"/>
  <c r="P13" i="33"/>
  <c r="P15" i="37"/>
  <c r="P11" i="37"/>
  <c r="P23" i="28"/>
  <c r="P18" i="28"/>
  <c r="P13" i="28"/>
  <c r="P23" i="35"/>
  <c r="P18" i="35"/>
  <c r="P13" i="35"/>
  <c r="P23" i="27"/>
  <c r="P18" i="27"/>
  <c r="P13" i="27"/>
  <c r="P19" i="38"/>
  <c r="P15" i="38"/>
  <c r="P11" i="38"/>
  <c r="P18" i="39" l="1"/>
  <c r="P14" i="39"/>
  <c r="P10" i="39"/>
  <c r="P21" i="31"/>
  <c r="P22" i="31"/>
  <c r="P16" i="31"/>
  <c r="P17" i="31"/>
  <c r="P11" i="31"/>
  <c r="P12" i="31"/>
  <c r="P21" i="30"/>
  <c r="P22" i="30"/>
  <c r="P16" i="30"/>
  <c r="P17" i="30"/>
  <c r="P11" i="30"/>
  <c r="P12" i="30"/>
  <c r="P21" i="36"/>
  <c r="P22" i="36"/>
  <c r="P16" i="36"/>
  <c r="P17" i="36"/>
  <c r="P11" i="36"/>
  <c r="P12" i="36"/>
  <c r="P21" i="29"/>
  <c r="P22" i="29"/>
  <c r="P16" i="29"/>
  <c r="P17" i="29"/>
  <c r="P11" i="29"/>
  <c r="P12" i="29"/>
  <c r="P21" i="34"/>
  <c r="P22" i="34"/>
  <c r="P16" i="34"/>
  <c r="P17" i="34"/>
  <c r="P11" i="34"/>
  <c r="P12" i="34"/>
  <c r="P21" i="32"/>
  <c r="P22" i="32"/>
  <c r="P16" i="32"/>
  <c r="P17" i="32"/>
  <c r="P11" i="32"/>
  <c r="P12" i="32"/>
  <c r="P26" i="33"/>
  <c r="P27" i="33"/>
  <c r="P21" i="33"/>
  <c r="P22" i="33"/>
  <c r="P16" i="33"/>
  <c r="P17" i="33"/>
  <c r="P11" i="33"/>
  <c r="P12" i="33"/>
  <c r="P14" i="37"/>
  <c r="P10" i="37"/>
  <c r="P26" i="28"/>
  <c r="P27" i="28"/>
  <c r="P21" i="28"/>
  <c r="P22" i="28"/>
  <c r="P16" i="28"/>
  <c r="P17" i="28"/>
  <c r="P11" i="28"/>
  <c r="P12" i="28"/>
  <c r="P21" i="35"/>
  <c r="P22" i="35"/>
  <c r="P16" i="35"/>
  <c r="P17" i="35"/>
  <c r="P11" i="35"/>
  <c r="P12" i="35"/>
  <c r="P21" i="27"/>
  <c r="P22" i="27"/>
  <c r="P16" i="27"/>
  <c r="P17" i="27"/>
  <c r="P11" i="27"/>
  <c r="P12" i="27"/>
  <c r="P18" i="38"/>
  <c r="P14" i="38"/>
  <c r="P10" i="38"/>
  <c r="P12" i="40"/>
  <c r="P16" i="40"/>
  <c r="P17" i="40"/>
  <c r="P11" i="40"/>
  <c r="P21" i="40"/>
  <c r="P22" i="40"/>
  <c r="E18" i="39"/>
  <c r="F18" i="39"/>
  <c r="G18" i="39"/>
  <c r="H18" i="39"/>
  <c r="I18" i="39"/>
  <c r="J18" i="39"/>
  <c r="K18" i="39"/>
  <c r="L18" i="39"/>
  <c r="M18" i="39"/>
  <c r="N18" i="39"/>
  <c r="O18" i="39"/>
  <c r="D18" i="39"/>
  <c r="C18" i="39"/>
  <c r="E14" i="39"/>
  <c r="F14" i="39"/>
  <c r="G14" i="39"/>
  <c r="H14" i="39"/>
  <c r="I14" i="39"/>
  <c r="J14" i="39"/>
  <c r="K14" i="39"/>
  <c r="L14" i="39"/>
  <c r="M14" i="39"/>
  <c r="N14" i="39"/>
  <c r="O14" i="39"/>
  <c r="D14" i="39"/>
  <c r="C14" i="39"/>
  <c r="E10" i="39"/>
  <c r="F10" i="39"/>
  <c r="G10" i="39"/>
  <c r="H10" i="39"/>
  <c r="I10" i="39"/>
  <c r="J10" i="39"/>
  <c r="K10" i="39"/>
  <c r="L10" i="39"/>
  <c r="M10" i="39"/>
  <c r="N10" i="39"/>
  <c r="O10" i="39"/>
  <c r="D10" i="39"/>
  <c r="C10" i="39"/>
  <c r="E18" i="38"/>
  <c r="F18" i="38"/>
  <c r="G18" i="38"/>
  <c r="H18" i="38"/>
  <c r="I18" i="38"/>
  <c r="J18" i="38"/>
  <c r="K18" i="38"/>
  <c r="L18" i="38"/>
  <c r="M18" i="38"/>
  <c r="N18" i="38"/>
  <c r="O18" i="38"/>
  <c r="D18" i="38"/>
  <c r="C18" i="38"/>
  <c r="E14" i="38"/>
  <c r="F14" i="38"/>
  <c r="G14" i="38"/>
  <c r="H14" i="38"/>
  <c r="I14" i="38"/>
  <c r="J14" i="38"/>
  <c r="K14" i="38"/>
  <c r="L14" i="38"/>
  <c r="M14" i="38"/>
  <c r="N14" i="38"/>
  <c r="O14" i="38"/>
  <c r="D14" i="38"/>
  <c r="C14" i="38"/>
  <c r="E10" i="38"/>
  <c r="F10" i="38"/>
  <c r="G10" i="38"/>
  <c r="H10" i="38"/>
  <c r="I10" i="38"/>
  <c r="J10" i="38"/>
  <c r="K10" i="38"/>
  <c r="L10" i="38"/>
  <c r="M10" i="38"/>
  <c r="N10" i="38"/>
  <c r="O10" i="38"/>
  <c r="D10" i="38"/>
  <c r="C10" i="38"/>
  <c r="E22" i="36"/>
  <c r="F22" i="36"/>
  <c r="G22" i="36"/>
  <c r="H22" i="36"/>
  <c r="I22" i="36"/>
  <c r="J22" i="36"/>
  <c r="K22" i="36"/>
  <c r="L22" i="36"/>
  <c r="M22" i="36"/>
  <c r="N22" i="36"/>
  <c r="O22" i="36"/>
  <c r="D22" i="36"/>
  <c r="C22" i="36"/>
  <c r="E21" i="36"/>
  <c r="F21" i="36"/>
  <c r="G21" i="36"/>
  <c r="H21" i="36"/>
  <c r="I21" i="36"/>
  <c r="J21" i="36"/>
  <c r="K21" i="36"/>
  <c r="L21" i="36"/>
  <c r="M21" i="36"/>
  <c r="N21" i="36"/>
  <c r="O21" i="36"/>
  <c r="D21" i="36"/>
  <c r="C21" i="36"/>
  <c r="E16" i="36"/>
  <c r="F16" i="36"/>
  <c r="G16" i="36"/>
  <c r="H16" i="36"/>
  <c r="I16" i="36"/>
  <c r="J16" i="36"/>
  <c r="K16" i="36"/>
  <c r="L16" i="36"/>
  <c r="M16" i="36"/>
  <c r="N16" i="36"/>
  <c r="O16" i="36"/>
  <c r="D16" i="36"/>
  <c r="C16" i="36"/>
  <c r="E11" i="36"/>
  <c r="F11" i="36"/>
  <c r="G11" i="36"/>
  <c r="H11" i="36"/>
  <c r="I11" i="36"/>
  <c r="J11" i="36"/>
  <c r="K11" i="36"/>
  <c r="L11" i="36"/>
  <c r="M11" i="36"/>
  <c r="N11" i="36"/>
  <c r="O11" i="36"/>
  <c r="D11" i="36"/>
  <c r="C11" i="36"/>
  <c r="E22" i="35"/>
  <c r="F22" i="35"/>
  <c r="G22" i="35"/>
  <c r="H22" i="35"/>
  <c r="I22" i="35"/>
  <c r="J22" i="35"/>
  <c r="K22" i="35"/>
  <c r="L22" i="35"/>
  <c r="M22" i="35"/>
  <c r="N22" i="35"/>
  <c r="O22" i="35"/>
  <c r="D22" i="35"/>
  <c r="C22" i="35"/>
  <c r="E21" i="35"/>
  <c r="F21" i="35"/>
  <c r="G21" i="35"/>
  <c r="H21" i="35"/>
  <c r="I21" i="35"/>
  <c r="J21" i="35"/>
  <c r="K21" i="35"/>
  <c r="L21" i="35"/>
  <c r="M21" i="35"/>
  <c r="N21" i="35"/>
  <c r="O21" i="35"/>
  <c r="D21" i="35"/>
  <c r="C21" i="35"/>
  <c r="F16" i="35"/>
  <c r="G16" i="35"/>
  <c r="H16" i="35"/>
  <c r="I16" i="35"/>
  <c r="J16" i="35"/>
  <c r="K16" i="35"/>
  <c r="L16" i="35"/>
  <c r="M16" i="35"/>
  <c r="N16" i="35"/>
  <c r="O16" i="35"/>
  <c r="E16" i="35"/>
  <c r="D16" i="35"/>
  <c r="C16" i="35"/>
  <c r="E11" i="35"/>
  <c r="F11" i="35"/>
  <c r="G11" i="35"/>
  <c r="H11" i="35"/>
  <c r="I11" i="35"/>
  <c r="J11" i="35"/>
  <c r="K11" i="35"/>
  <c r="L11" i="35"/>
  <c r="M11" i="35"/>
  <c r="N11" i="35"/>
  <c r="O11" i="35"/>
  <c r="D11" i="35"/>
  <c r="C11" i="35"/>
  <c r="E22" i="34"/>
  <c r="F22" i="34"/>
  <c r="G22" i="34"/>
  <c r="H22" i="34"/>
  <c r="I22" i="34"/>
  <c r="J22" i="34"/>
  <c r="K22" i="34"/>
  <c r="L22" i="34"/>
  <c r="M22" i="34"/>
  <c r="N22" i="34"/>
  <c r="O22" i="34"/>
  <c r="D22" i="34"/>
  <c r="C22" i="34"/>
  <c r="E21" i="34"/>
  <c r="F21" i="34"/>
  <c r="G21" i="34"/>
  <c r="H21" i="34"/>
  <c r="I21" i="34"/>
  <c r="J21" i="34"/>
  <c r="K21" i="34"/>
  <c r="L21" i="34"/>
  <c r="M21" i="34"/>
  <c r="N21" i="34"/>
  <c r="O21" i="34"/>
  <c r="D21" i="34"/>
  <c r="C21" i="34"/>
  <c r="E16" i="34"/>
  <c r="F16" i="34"/>
  <c r="G16" i="34"/>
  <c r="H16" i="34"/>
  <c r="I16" i="34"/>
  <c r="J16" i="34"/>
  <c r="K16" i="34"/>
  <c r="L16" i="34"/>
  <c r="M16" i="34"/>
  <c r="N16" i="34"/>
  <c r="O16" i="34"/>
  <c r="D16" i="34"/>
  <c r="C16" i="34"/>
  <c r="E11" i="34"/>
  <c r="F11" i="34"/>
  <c r="G11" i="34"/>
  <c r="H11" i="34"/>
  <c r="I11" i="34"/>
  <c r="J11" i="34"/>
  <c r="K11" i="34"/>
  <c r="L11" i="34"/>
  <c r="M11" i="34"/>
  <c r="N11" i="34"/>
  <c r="O11" i="34"/>
  <c r="D11" i="34"/>
  <c r="C11" i="34"/>
  <c r="O26" i="33"/>
  <c r="E22" i="33"/>
  <c r="F22" i="33"/>
  <c r="G22" i="33"/>
  <c r="H22" i="33"/>
  <c r="I22" i="33"/>
  <c r="J22" i="33"/>
  <c r="K22" i="33"/>
  <c r="L22" i="33"/>
  <c r="M22" i="33"/>
  <c r="N22" i="33"/>
  <c r="O22" i="33"/>
  <c r="D22" i="33"/>
  <c r="C22" i="33"/>
  <c r="C21" i="33"/>
  <c r="E21" i="33"/>
  <c r="F21" i="33"/>
  <c r="G21" i="33"/>
  <c r="H21" i="33"/>
  <c r="I21" i="33"/>
  <c r="J21" i="33"/>
  <c r="K21" i="33"/>
  <c r="L21" i="33"/>
  <c r="M21" i="33"/>
  <c r="N21" i="33"/>
  <c r="O21" i="33"/>
  <c r="D21" i="33"/>
  <c r="E16" i="33"/>
  <c r="F16" i="33"/>
  <c r="G16" i="33"/>
  <c r="H16" i="33"/>
  <c r="I16" i="33"/>
  <c r="J16" i="33"/>
  <c r="K16" i="33"/>
  <c r="L16" i="33"/>
  <c r="M16" i="33"/>
  <c r="N16" i="33"/>
  <c r="O16" i="33"/>
  <c r="D16" i="33"/>
  <c r="C16" i="33"/>
  <c r="E11" i="33"/>
  <c r="F11" i="33"/>
  <c r="G11" i="33"/>
  <c r="H11" i="33"/>
  <c r="I11" i="33"/>
  <c r="J11" i="33"/>
  <c r="K11" i="33"/>
  <c r="L11" i="33"/>
  <c r="M11" i="33"/>
  <c r="N11" i="33"/>
  <c r="O11" i="33"/>
  <c r="D11" i="33"/>
  <c r="C11" i="33"/>
  <c r="E22" i="32"/>
  <c r="F22" i="32"/>
  <c r="G22" i="32"/>
  <c r="H22" i="32"/>
  <c r="I22" i="32"/>
  <c r="J22" i="32"/>
  <c r="K22" i="32"/>
  <c r="L22" i="32"/>
  <c r="M22" i="32"/>
  <c r="N22" i="32"/>
  <c r="O22" i="32"/>
  <c r="D22" i="32"/>
  <c r="C22" i="32"/>
  <c r="E21" i="32"/>
  <c r="F21" i="32"/>
  <c r="G21" i="32"/>
  <c r="H21" i="32"/>
  <c r="I21" i="32"/>
  <c r="J21" i="32"/>
  <c r="K21" i="32"/>
  <c r="L21" i="32"/>
  <c r="M21" i="32"/>
  <c r="N21" i="32"/>
  <c r="O21" i="32"/>
  <c r="D21" i="32"/>
  <c r="C21" i="32"/>
  <c r="E16" i="32"/>
  <c r="F16" i="32"/>
  <c r="G16" i="32"/>
  <c r="H16" i="32"/>
  <c r="I16" i="32"/>
  <c r="J16" i="32"/>
  <c r="K16" i="32"/>
  <c r="L16" i="32"/>
  <c r="M16" i="32"/>
  <c r="N16" i="32"/>
  <c r="O16" i="32"/>
  <c r="D16" i="32"/>
  <c r="C16" i="32"/>
  <c r="E11" i="32"/>
  <c r="F11" i="32"/>
  <c r="G11" i="32"/>
  <c r="H11" i="32"/>
  <c r="I11" i="32"/>
  <c r="J11" i="32"/>
  <c r="K11" i="32"/>
  <c r="L11" i="32"/>
  <c r="M11" i="32"/>
  <c r="N11" i="32"/>
  <c r="O11" i="32"/>
  <c r="D11" i="32"/>
  <c r="C11" i="32"/>
  <c r="E22" i="31"/>
  <c r="F22" i="31"/>
  <c r="G22" i="31"/>
  <c r="H22" i="31"/>
  <c r="I22" i="31"/>
  <c r="J22" i="31"/>
  <c r="K22" i="31"/>
  <c r="L22" i="31"/>
  <c r="M22" i="31"/>
  <c r="N22" i="31"/>
  <c r="O22" i="31"/>
  <c r="D22" i="31"/>
  <c r="C22" i="31"/>
  <c r="E21" i="31"/>
  <c r="F21" i="31"/>
  <c r="G21" i="31"/>
  <c r="H21" i="31"/>
  <c r="I21" i="31"/>
  <c r="J21" i="31"/>
  <c r="K21" i="31"/>
  <c r="L21" i="31"/>
  <c r="M21" i="31"/>
  <c r="N21" i="31"/>
  <c r="O21" i="31"/>
  <c r="D21" i="31"/>
  <c r="C21" i="31"/>
  <c r="E16" i="31"/>
  <c r="F16" i="31"/>
  <c r="G16" i="31"/>
  <c r="H16" i="31"/>
  <c r="I16" i="31"/>
  <c r="J16" i="31"/>
  <c r="K16" i="31"/>
  <c r="L16" i="31"/>
  <c r="M16" i="31"/>
  <c r="N16" i="31"/>
  <c r="O16" i="31"/>
  <c r="D16" i="31"/>
  <c r="C16" i="31"/>
  <c r="E11" i="31"/>
  <c r="F11" i="31"/>
  <c r="G11" i="31"/>
  <c r="H11" i="31"/>
  <c r="I11" i="31"/>
  <c r="J11" i="31"/>
  <c r="K11" i="31"/>
  <c r="L11" i="31"/>
  <c r="M11" i="31"/>
  <c r="N11" i="31"/>
  <c r="O11" i="31"/>
  <c r="D11" i="31"/>
  <c r="C11" i="31"/>
  <c r="E22" i="30"/>
  <c r="F22" i="30"/>
  <c r="G22" i="30"/>
  <c r="H22" i="30"/>
  <c r="I22" i="30"/>
  <c r="J22" i="30"/>
  <c r="K22" i="30"/>
  <c r="L22" i="30"/>
  <c r="M22" i="30"/>
  <c r="N22" i="30"/>
  <c r="O22" i="30"/>
  <c r="D22" i="30"/>
  <c r="C22" i="30"/>
  <c r="E21" i="30"/>
  <c r="F21" i="30"/>
  <c r="G21" i="30"/>
  <c r="H21" i="30"/>
  <c r="I21" i="30"/>
  <c r="J21" i="30"/>
  <c r="K21" i="30"/>
  <c r="L21" i="30"/>
  <c r="M21" i="30"/>
  <c r="N21" i="30"/>
  <c r="O21" i="30"/>
  <c r="D21" i="30"/>
  <c r="C21" i="30"/>
  <c r="E16" i="30"/>
  <c r="F16" i="30"/>
  <c r="G16" i="30"/>
  <c r="H16" i="30"/>
  <c r="I16" i="30"/>
  <c r="J16" i="30"/>
  <c r="K16" i="30"/>
  <c r="L16" i="30"/>
  <c r="M16" i="30"/>
  <c r="N16" i="30"/>
  <c r="O16" i="30"/>
  <c r="D16" i="30"/>
  <c r="C16" i="30"/>
  <c r="E11" i="30"/>
  <c r="F11" i="30"/>
  <c r="G11" i="30"/>
  <c r="H11" i="30"/>
  <c r="I11" i="30"/>
  <c r="J11" i="30"/>
  <c r="K11" i="30"/>
  <c r="L11" i="30"/>
  <c r="M11" i="30"/>
  <c r="N11" i="30"/>
  <c r="O11" i="30"/>
  <c r="D11" i="30"/>
  <c r="C11" i="30"/>
  <c r="E22" i="29"/>
  <c r="F22" i="29"/>
  <c r="G22" i="29"/>
  <c r="H22" i="29"/>
  <c r="I22" i="29"/>
  <c r="J22" i="29"/>
  <c r="K22" i="29"/>
  <c r="L22" i="29"/>
  <c r="M22" i="29"/>
  <c r="N22" i="29"/>
  <c r="O22" i="29"/>
  <c r="D22" i="29"/>
  <c r="C22" i="29"/>
  <c r="I21" i="29"/>
  <c r="K21" i="29"/>
  <c r="N21" i="29"/>
  <c r="O21" i="29"/>
  <c r="E21" i="29"/>
  <c r="F21" i="29"/>
  <c r="G21" i="29"/>
  <c r="H21" i="29"/>
  <c r="J21" i="29"/>
  <c r="L21" i="29"/>
  <c r="M21" i="29"/>
  <c r="D21" i="29"/>
  <c r="C21" i="29"/>
  <c r="E16" i="29"/>
  <c r="F16" i="29"/>
  <c r="G16" i="29"/>
  <c r="H16" i="29"/>
  <c r="I16" i="29"/>
  <c r="J16" i="29"/>
  <c r="K16" i="29"/>
  <c r="L16" i="29"/>
  <c r="M16" i="29"/>
  <c r="N16" i="29"/>
  <c r="O16" i="29"/>
  <c r="D16" i="29"/>
  <c r="C16" i="29"/>
  <c r="E11" i="29"/>
  <c r="F11" i="29"/>
  <c r="G11" i="29"/>
  <c r="H11" i="29"/>
  <c r="I11" i="29"/>
  <c r="J11" i="29"/>
  <c r="K11" i="29"/>
  <c r="L11" i="29"/>
  <c r="M11" i="29"/>
  <c r="N11" i="29"/>
  <c r="O11" i="29"/>
  <c r="D11" i="29"/>
  <c r="C11" i="29"/>
  <c r="P30" i="28" l="1"/>
  <c r="P31" i="28" s="1"/>
  <c r="P25" i="30"/>
  <c r="P26" i="30" s="1"/>
  <c r="P21" i="39"/>
  <c r="P22" i="39" s="1"/>
  <c r="P25" i="40"/>
  <c r="P26" i="40" s="1"/>
  <c r="P25" i="36"/>
  <c r="P26" i="36" s="1"/>
  <c r="P25" i="29"/>
  <c r="P26" i="29" s="1"/>
  <c r="P25" i="35"/>
  <c r="P27" i="35" s="1"/>
  <c r="P25" i="27"/>
  <c r="P26" i="27" s="1"/>
  <c r="P25" i="31"/>
  <c r="P26" i="31" s="1"/>
  <c r="P25" i="34"/>
  <c r="P27" i="34" s="1"/>
  <c r="P25" i="32"/>
  <c r="P27" i="32" s="1"/>
  <c r="P30" i="33"/>
  <c r="P31" i="33" s="1"/>
  <c r="P21" i="38"/>
  <c r="P22" i="38" s="1"/>
  <c r="P19" i="37"/>
  <c r="P20" i="37" s="1"/>
  <c r="P32" i="28"/>
  <c r="E22" i="27"/>
  <c r="F22" i="27"/>
  <c r="G22" i="27"/>
  <c r="H22" i="27"/>
  <c r="I22" i="27"/>
  <c r="J22" i="27"/>
  <c r="K22" i="27"/>
  <c r="L22" i="27"/>
  <c r="M22" i="27"/>
  <c r="N22" i="27"/>
  <c r="O22" i="27"/>
  <c r="D22" i="27"/>
  <c r="C22" i="27"/>
  <c r="E21" i="27"/>
  <c r="F21" i="27"/>
  <c r="G21" i="27"/>
  <c r="H21" i="27"/>
  <c r="I21" i="27"/>
  <c r="J21" i="27"/>
  <c r="K21" i="27"/>
  <c r="L21" i="27"/>
  <c r="M21" i="27"/>
  <c r="N21" i="27"/>
  <c r="O21" i="27"/>
  <c r="D21" i="27"/>
  <c r="C21" i="27"/>
  <c r="E16" i="27"/>
  <c r="F16" i="27"/>
  <c r="G16" i="27"/>
  <c r="H16" i="27"/>
  <c r="I16" i="27"/>
  <c r="J16" i="27"/>
  <c r="K16" i="27"/>
  <c r="L16" i="27"/>
  <c r="M16" i="27"/>
  <c r="N16" i="27"/>
  <c r="O16" i="27"/>
  <c r="D16" i="27"/>
  <c r="C16" i="27"/>
  <c r="E11" i="27"/>
  <c r="F11" i="27"/>
  <c r="G11" i="27"/>
  <c r="H11" i="27"/>
  <c r="I11" i="27"/>
  <c r="J11" i="27"/>
  <c r="K11" i="27"/>
  <c r="L11" i="27"/>
  <c r="M11" i="27"/>
  <c r="N11" i="27"/>
  <c r="O11" i="27"/>
  <c r="D11" i="27"/>
  <c r="C11" i="27"/>
  <c r="O26" i="28"/>
  <c r="P27" i="30" l="1"/>
  <c r="P26" i="35"/>
  <c r="P27" i="40"/>
  <c r="P27" i="27"/>
  <c r="P27" i="29"/>
  <c r="P27" i="31"/>
  <c r="P27" i="36"/>
  <c r="P26" i="34"/>
  <c r="P32" i="33"/>
  <c r="P26" i="32"/>
  <c r="E22" i="28"/>
  <c r="F22" i="28"/>
  <c r="G22" i="28"/>
  <c r="H22" i="28"/>
  <c r="I22" i="28"/>
  <c r="J22" i="28"/>
  <c r="K22" i="28"/>
  <c r="L22" i="28"/>
  <c r="M22" i="28"/>
  <c r="N22" i="28"/>
  <c r="O22" i="28"/>
  <c r="D22" i="28"/>
  <c r="C22" i="28"/>
  <c r="E21" i="28"/>
  <c r="F21" i="28"/>
  <c r="G21" i="28"/>
  <c r="H21" i="28"/>
  <c r="I21" i="28"/>
  <c r="J21" i="28"/>
  <c r="K21" i="28"/>
  <c r="L21" i="28"/>
  <c r="M21" i="28"/>
  <c r="N21" i="28"/>
  <c r="O21" i="28"/>
  <c r="D21" i="28"/>
  <c r="C21" i="28"/>
  <c r="E16" i="28"/>
  <c r="F16" i="28"/>
  <c r="G16" i="28"/>
  <c r="H16" i="28"/>
  <c r="I16" i="28"/>
  <c r="J16" i="28"/>
  <c r="K16" i="28"/>
  <c r="L16" i="28"/>
  <c r="M16" i="28"/>
  <c r="N16" i="28"/>
  <c r="O16" i="28"/>
  <c r="D16" i="28"/>
  <c r="C16" i="28"/>
  <c r="E11" i="28"/>
  <c r="F11" i="28"/>
  <c r="G11" i="28"/>
  <c r="H11" i="28"/>
  <c r="I11" i="28"/>
  <c r="J11" i="28"/>
  <c r="K11" i="28"/>
  <c r="L11" i="28"/>
  <c r="M11" i="28"/>
  <c r="N11" i="28"/>
  <c r="O11" i="28"/>
  <c r="D11" i="28"/>
  <c r="C11" i="28"/>
  <c r="C21" i="40"/>
  <c r="C22" i="40"/>
  <c r="E14" i="37"/>
  <c r="F14" i="37"/>
  <c r="G14" i="37"/>
  <c r="H14" i="37"/>
  <c r="I14" i="37"/>
  <c r="J14" i="37"/>
  <c r="K14" i="37"/>
  <c r="L14" i="37"/>
  <c r="M14" i="37"/>
  <c r="N14" i="37"/>
  <c r="O14" i="37"/>
  <c r="D14" i="37"/>
  <c r="C14" i="37"/>
  <c r="E10" i="37"/>
  <c r="F10" i="37"/>
  <c r="G10" i="37"/>
  <c r="H10" i="37"/>
  <c r="I10" i="37"/>
  <c r="J10" i="37"/>
  <c r="K10" i="37"/>
  <c r="L10" i="37"/>
  <c r="M10" i="37"/>
  <c r="N10" i="37"/>
  <c r="O10" i="37"/>
  <c r="D10" i="37"/>
  <c r="C10" i="37"/>
  <c r="C23" i="40"/>
  <c r="F22" i="40"/>
  <c r="G22" i="40"/>
  <c r="H22" i="40"/>
  <c r="I22" i="40"/>
  <c r="J22" i="40"/>
  <c r="K22" i="40"/>
  <c r="L22" i="40"/>
  <c r="M22" i="40"/>
  <c r="N22" i="40"/>
  <c r="O22" i="40"/>
  <c r="E22" i="40"/>
  <c r="D22" i="40"/>
  <c r="F21" i="40"/>
  <c r="G21" i="40"/>
  <c r="H21" i="40"/>
  <c r="I21" i="40"/>
  <c r="J21" i="40"/>
  <c r="K21" i="40"/>
  <c r="L21" i="40"/>
  <c r="M21" i="40"/>
  <c r="N21" i="40"/>
  <c r="O21" i="40"/>
  <c r="E21" i="40"/>
  <c r="D21" i="40"/>
  <c r="H16" i="40"/>
  <c r="I16" i="40"/>
  <c r="J16" i="40"/>
  <c r="K16" i="40"/>
  <c r="L16" i="40"/>
  <c r="M16" i="40"/>
  <c r="N16" i="40"/>
  <c r="O16" i="40"/>
  <c r="G16" i="40"/>
  <c r="F16" i="40"/>
  <c r="E16" i="40"/>
  <c r="D16" i="40"/>
  <c r="C16" i="40"/>
  <c r="L11" i="40"/>
  <c r="M11" i="40"/>
  <c r="N11" i="40"/>
  <c r="O11" i="40"/>
  <c r="K11" i="40"/>
  <c r="J11" i="40"/>
  <c r="I11" i="40"/>
  <c r="H11" i="40"/>
  <c r="G11" i="40"/>
  <c r="F11" i="40"/>
  <c r="E11" i="40"/>
  <c r="D11" i="40"/>
  <c r="C11" i="40"/>
  <c r="O18" i="40" l="1"/>
  <c r="N18" i="40"/>
  <c r="M18" i="40"/>
  <c r="L18" i="40"/>
  <c r="K18" i="40"/>
  <c r="J18" i="40"/>
  <c r="I18" i="40"/>
  <c r="H18" i="40"/>
  <c r="G18" i="40"/>
  <c r="F18" i="40"/>
  <c r="E18" i="40"/>
  <c r="D18" i="40"/>
  <c r="C18" i="40"/>
  <c r="O15" i="39"/>
  <c r="N15" i="39"/>
  <c r="M15" i="39"/>
  <c r="L15" i="39"/>
  <c r="K15" i="39"/>
  <c r="J15" i="39"/>
  <c r="I15" i="39"/>
  <c r="H15" i="39"/>
  <c r="G15" i="39"/>
  <c r="F15" i="39"/>
  <c r="E15" i="39"/>
  <c r="D15" i="39"/>
  <c r="C15" i="39"/>
  <c r="O18" i="31"/>
  <c r="N18" i="31"/>
  <c r="M18" i="31"/>
  <c r="L18" i="31"/>
  <c r="K18" i="31"/>
  <c r="J18" i="31"/>
  <c r="I18" i="31"/>
  <c r="H18" i="31"/>
  <c r="G18" i="31"/>
  <c r="F18" i="31"/>
  <c r="E18" i="31"/>
  <c r="D18" i="31"/>
  <c r="C18" i="31"/>
  <c r="O18" i="30"/>
  <c r="N18" i="30"/>
  <c r="M18" i="30"/>
  <c r="L18" i="30"/>
  <c r="K18" i="30"/>
  <c r="J18" i="30"/>
  <c r="I18" i="30"/>
  <c r="H18" i="30"/>
  <c r="G18" i="30"/>
  <c r="F18" i="30"/>
  <c r="E18" i="30"/>
  <c r="D18" i="30"/>
  <c r="C18" i="30"/>
  <c r="O18" i="36"/>
  <c r="N18" i="36"/>
  <c r="M18" i="36"/>
  <c r="L18" i="36"/>
  <c r="K18" i="36"/>
  <c r="J18" i="36"/>
  <c r="I18" i="36"/>
  <c r="H18" i="36"/>
  <c r="G18" i="36"/>
  <c r="F18" i="36"/>
  <c r="E18" i="36"/>
  <c r="D18" i="36"/>
  <c r="C18" i="36"/>
  <c r="O18" i="29"/>
  <c r="N18" i="29"/>
  <c r="M18" i="29"/>
  <c r="L18" i="29"/>
  <c r="K18" i="29"/>
  <c r="J18" i="29"/>
  <c r="I18" i="29"/>
  <c r="H18" i="29"/>
  <c r="G18" i="29"/>
  <c r="F18" i="29"/>
  <c r="E18" i="29"/>
  <c r="D18" i="29"/>
  <c r="C18" i="29"/>
  <c r="O18" i="34"/>
  <c r="N18" i="34"/>
  <c r="M18" i="34"/>
  <c r="L18" i="34"/>
  <c r="K18" i="34"/>
  <c r="J18" i="34"/>
  <c r="I18" i="34"/>
  <c r="H18" i="34"/>
  <c r="G18" i="34"/>
  <c r="F18" i="34"/>
  <c r="E18" i="34"/>
  <c r="D18" i="34"/>
  <c r="C18" i="34"/>
  <c r="O18" i="32"/>
  <c r="N18" i="32"/>
  <c r="M18" i="32"/>
  <c r="L18" i="32"/>
  <c r="K18" i="32"/>
  <c r="J18" i="32"/>
  <c r="I18" i="32"/>
  <c r="H18" i="32"/>
  <c r="G18" i="32"/>
  <c r="F18" i="32"/>
  <c r="E18" i="32"/>
  <c r="D18" i="32"/>
  <c r="C18" i="32"/>
  <c r="O18" i="33"/>
  <c r="N18" i="33"/>
  <c r="M18" i="33"/>
  <c r="K18" i="33"/>
  <c r="J18" i="33"/>
  <c r="I18" i="33"/>
  <c r="H18" i="33"/>
  <c r="G18" i="33"/>
  <c r="F18" i="33"/>
  <c r="E18" i="33"/>
  <c r="D18" i="33"/>
  <c r="C18" i="33"/>
  <c r="O15" i="37"/>
  <c r="N15" i="37"/>
  <c r="M15" i="37"/>
  <c r="L15" i="37"/>
  <c r="K15" i="37"/>
  <c r="J15" i="37"/>
  <c r="I15" i="37"/>
  <c r="H15" i="37"/>
  <c r="G15" i="37"/>
  <c r="F15" i="37"/>
  <c r="E15" i="37"/>
  <c r="D15" i="37"/>
  <c r="C15" i="37"/>
  <c r="O18" i="28"/>
  <c r="N18" i="28"/>
  <c r="M18" i="28"/>
  <c r="L18" i="28"/>
  <c r="K18" i="28"/>
  <c r="J18" i="28"/>
  <c r="I18" i="28"/>
  <c r="H18" i="28"/>
  <c r="G18" i="28"/>
  <c r="F18" i="28"/>
  <c r="E18" i="28"/>
  <c r="D18" i="28"/>
  <c r="C18" i="28"/>
  <c r="O18" i="35"/>
  <c r="N18" i="35"/>
  <c r="M18" i="35"/>
  <c r="L18" i="35"/>
  <c r="K18" i="35"/>
  <c r="J18" i="35"/>
  <c r="I18" i="35"/>
  <c r="H18" i="35"/>
  <c r="G18" i="35"/>
  <c r="F18" i="35"/>
  <c r="E18" i="35"/>
  <c r="D18" i="35"/>
  <c r="C18" i="35"/>
  <c r="O18" i="27"/>
  <c r="N18" i="27"/>
  <c r="M18" i="27"/>
  <c r="L18" i="27"/>
  <c r="K18" i="27"/>
  <c r="J18" i="27"/>
  <c r="I18" i="27"/>
  <c r="H18" i="27"/>
  <c r="G18" i="27"/>
  <c r="F18" i="27"/>
  <c r="E18" i="27"/>
  <c r="D18" i="27"/>
  <c r="C18" i="27"/>
  <c r="O15" i="38"/>
  <c r="N15" i="38"/>
  <c r="M15" i="38"/>
  <c r="L15" i="38"/>
  <c r="K15" i="38"/>
  <c r="J15" i="38"/>
  <c r="I15" i="38"/>
  <c r="H15" i="38"/>
  <c r="G15" i="38"/>
  <c r="F15" i="38"/>
  <c r="E15" i="38"/>
  <c r="D15" i="38"/>
  <c r="C15" i="38"/>
  <c r="O19" i="39" l="1"/>
  <c r="N19" i="39"/>
  <c r="M19" i="39"/>
  <c r="L19" i="39"/>
  <c r="K19" i="39"/>
  <c r="J19" i="39"/>
  <c r="I19" i="39"/>
  <c r="H19" i="39"/>
  <c r="G19" i="39"/>
  <c r="F19" i="39"/>
  <c r="E19" i="39"/>
  <c r="D19" i="39"/>
  <c r="C19" i="39"/>
  <c r="N11" i="39"/>
  <c r="M11" i="39"/>
  <c r="L11" i="39"/>
  <c r="K11" i="39"/>
  <c r="J11" i="39"/>
  <c r="I11" i="39"/>
  <c r="H11" i="39"/>
  <c r="G11" i="39"/>
  <c r="F11" i="39"/>
  <c r="E11" i="39"/>
  <c r="D11" i="39"/>
  <c r="C11" i="39"/>
  <c r="O23" i="31"/>
  <c r="N23" i="31"/>
  <c r="M23" i="31"/>
  <c r="L23" i="31"/>
  <c r="K23" i="31"/>
  <c r="J23" i="31"/>
  <c r="I23" i="31"/>
  <c r="H23" i="31"/>
  <c r="G23" i="31"/>
  <c r="F23" i="31"/>
  <c r="E23" i="31"/>
  <c r="D23" i="31"/>
  <c r="C23" i="31"/>
  <c r="N13" i="31"/>
  <c r="M13" i="31"/>
  <c r="L13" i="31"/>
  <c r="K13" i="31"/>
  <c r="J13" i="31"/>
  <c r="I13" i="31"/>
  <c r="H13" i="31"/>
  <c r="G13" i="31"/>
  <c r="F13" i="31"/>
  <c r="E13" i="31"/>
  <c r="D13" i="31"/>
  <c r="C13" i="31"/>
  <c r="O23" i="30"/>
  <c r="N23" i="30"/>
  <c r="M23" i="30"/>
  <c r="L23" i="30"/>
  <c r="K23" i="30"/>
  <c r="J23" i="30"/>
  <c r="I23" i="30"/>
  <c r="H23" i="30"/>
  <c r="G23" i="30"/>
  <c r="F23" i="30"/>
  <c r="E23" i="30"/>
  <c r="D23" i="30"/>
  <c r="C23" i="30"/>
  <c r="N13" i="30"/>
  <c r="M13" i="30"/>
  <c r="L13" i="30"/>
  <c r="K13" i="30"/>
  <c r="J13" i="30"/>
  <c r="I13" i="30"/>
  <c r="H13" i="30"/>
  <c r="G13" i="30"/>
  <c r="F13" i="30"/>
  <c r="E13" i="30"/>
  <c r="D13" i="30"/>
  <c r="C13" i="30"/>
  <c r="O23" i="36"/>
  <c r="N23" i="36"/>
  <c r="M23" i="36"/>
  <c r="L23" i="36"/>
  <c r="K23" i="36"/>
  <c r="J23" i="36"/>
  <c r="I23" i="36"/>
  <c r="H23" i="36"/>
  <c r="G23" i="36"/>
  <c r="F23" i="36"/>
  <c r="E23" i="36"/>
  <c r="D23" i="36"/>
  <c r="C23" i="36"/>
  <c r="N13" i="36"/>
  <c r="M13" i="36"/>
  <c r="L13" i="36"/>
  <c r="K13" i="36"/>
  <c r="J13" i="36"/>
  <c r="I13" i="36"/>
  <c r="H13" i="36"/>
  <c r="G13" i="36"/>
  <c r="F13" i="36"/>
  <c r="E13" i="36"/>
  <c r="D13" i="36"/>
  <c r="C13" i="36"/>
  <c r="O23" i="29" l="1"/>
  <c r="N23" i="29"/>
  <c r="M23" i="29"/>
  <c r="L23" i="29"/>
  <c r="K23" i="29"/>
  <c r="J23" i="29"/>
  <c r="I23" i="29"/>
  <c r="H23" i="29"/>
  <c r="G23" i="29"/>
  <c r="F23" i="29"/>
  <c r="E23" i="29"/>
  <c r="D23" i="29"/>
  <c r="C23" i="29"/>
  <c r="N13" i="29"/>
  <c r="M13" i="29"/>
  <c r="L13" i="29"/>
  <c r="K13" i="29"/>
  <c r="J13" i="29"/>
  <c r="I13" i="29"/>
  <c r="H13" i="29"/>
  <c r="G13" i="29"/>
  <c r="F13" i="29"/>
  <c r="E13" i="29"/>
  <c r="D13" i="29"/>
  <c r="C13" i="29"/>
  <c r="O23" i="40"/>
  <c r="N23" i="40"/>
  <c r="M23" i="40"/>
  <c r="L23" i="40"/>
  <c r="K23" i="40"/>
  <c r="J23" i="40"/>
  <c r="I23" i="40"/>
  <c r="H23" i="40"/>
  <c r="G23" i="40"/>
  <c r="F23" i="40"/>
  <c r="E23" i="40"/>
  <c r="D23" i="40"/>
  <c r="N13" i="40"/>
  <c r="M13" i="40"/>
  <c r="L13" i="40"/>
  <c r="K13" i="40"/>
  <c r="J13" i="40"/>
  <c r="I13" i="40"/>
  <c r="H13" i="40"/>
  <c r="G13" i="40"/>
  <c r="F13" i="40"/>
  <c r="E13" i="40"/>
  <c r="D13" i="40"/>
  <c r="C13" i="40"/>
  <c r="O23" i="34"/>
  <c r="N23" i="34"/>
  <c r="M23" i="34"/>
  <c r="L23" i="34"/>
  <c r="K23" i="34"/>
  <c r="J23" i="34"/>
  <c r="I23" i="34"/>
  <c r="H23" i="34"/>
  <c r="G23" i="34"/>
  <c r="F23" i="34"/>
  <c r="E23" i="34"/>
  <c r="D23" i="34"/>
  <c r="C23" i="34"/>
  <c r="N13" i="34"/>
  <c r="M13" i="34"/>
  <c r="L13" i="34"/>
  <c r="K13" i="34"/>
  <c r="J13" i="34"/>
  <c r="I13" i="34"/>
  <c r="H13" i="34"/>
  <c r="G13" i="34"/>
  <c r="F13" i="34"/>
  <c r="E13" i="34"/>
  <c r="D13" i="34"/>
  <c r="C13" i="34"/>
  <c r="O23" i="32"/>
  <c r="N23" i="32"/>
  <c r="M23" i="32"/>
  <c r="L23" i="32"/>
  <c r="K23" i="32"/>
  <c r="J23" i="32"/>
  <c r="I23" i="32"/>
  <c r="H23" i="32"/>
  <c r="G23" i="32"/>
  <c r="F23" i="32"/>
  <c r="E23" i="32"/>
  <c r="D23" i="32"/>
  <c r="C23" i="32"/>
  <c r="N13" i="32"/>
  <c r="M13" i="32"/>
  <c r="L13" i="32"/>
  <c r="K13" i="32"/>
  <c r="J13" i="32"/>
  <c r="I13" i="32"/>
  <c r="H13" i="32"/>
  <c r="G13" i="32"/>
  <c r="F13" i="32"/>
  <c r="E13" i="32"/>
  <c r="D13" i="32"/>
  <c r="C13" i="32"/>
  <c r="O23" i="33"/>
  <c r="N23" i="33"/>
  <c r="M23" i="33"/>
  <c r="L23" i="33"/>
  <c r="K23" i="33"/>
  <c r="J23" i="33"/>
  <c r="I23" i="33"/>
  <c r="H23" i="33"/>
  <c r="G23" i="33"/>
  <c r="F23" i="33"/>
  <c r="E23" i="33"/>
  <c r="D23" i="33"/>
  <c r="C23" i="33"/>
  <c r="N13" i="33"/>
  <c r="M13" i="33"/>
  <c r="L13" i="33"/>
  <c r="K13" i="33"/>
  <c r="J13" i="33"/>
  <c r="I13" i="33"/>
  <c r="H13" i="33"/>
  <c r="G13" i="33"/>
  <c r="F13" i="33"/>
  <c r="E13" i="33"/>
  <c r="D13" i="33"/>
  <c r="C13" i="33"/>
  <c r="N11" i="37"/>
  <c r="M11" i="37"/>
  <c r="L11" i="37"/>
  <c r="K11" i="37"/>
  <c r="J11" i="37"/>
  <c r="I11" i="37"/>
  <c r="H11" i="37"/>
  <c r="G11" i="37"/>
  <c r="F11" i="37"/>
  <c r="E11" i="37"/>
  <c r="D11" i="37"/>
  <c r="C11" i="37"/>
  <c r="O23" i="28"/>
  <c r="N23" i="28"/>
  <c r="M23" i="28"/>
  <c r="L23" i="28"/>
  <c r="K23" i="28"/>
  <c r="J23" i="28"/>
  <c r="I23" i="28"/>
  <c r="H23" i="28"/>
  <c r="G23" i="28"/>
  <c r="F23" i="28"/>
  <c r="E23" i="28"/>
  <c r="D23" i="28"/>
  <c r="C23" i="28"/>
  <c r="N13" i="28"/>
  <c r="M13" i="28"/>
  <c r="L13" i="28"/>
  <c r="K13" i="28"/>
  <c r="J13" i="28"/>
  <c r="I13" i="28"/>
  <c r="H13" i="28"/>
  <c r="G13" i="28"/>
  <c r="F13" i="28"/>
  <c r="E13" i="28"/>
  <c r="D13" i="28"/>
  <c r="C13" i="28"/>
  <c r="O23" i="35"/>
  <c r="N23" i="35"/>
  <c r="M23" i="35"/>
  <c r="L23" i="35"/>
  <c r="K23" i="35"/>
  <c r="J23" i="35"/>
  <c r="I23" i="35"/>
  <c r="H23" i="35"/>
  <c r="G23" i="35"/>
  <c r="F23" i="35"/>
  <c r="E23" i="35"/>
  <c r="D23" i="35"/>
  <c r="C23" i="35"/>
  <c r="O25" i="35"/>
  <c r="O26" i="35" s="1"/>
  <c r="N13" i="35"/>
  <c r="N25" i="35" s="1"/>
  <c r="N26" i="35" s="1"/>
  <c r="M13" i="35"/>
  <c r="L13" i="35"/>
  <c r="K13" i="35"/>
  <c r="J13" i="35"/>
  <c r="I13" i="35"/>
  <c r="H13" i="35"/>
  <c r="G13" i="35"/>
  <c r="F13" i="35"/>
  <c r="E13" i="35"/>
  <c r="D13" i="35"/>
  <c r="C13" i="35"/>
  <c r="O23" i="27"/>
  <c r="N23" i="27"/>
  <c r="M23" i="27"/>
  <c r="L23" i="27"/>
  <c r="K23" i="27"/>
  <c r="J23" i="27"/>
  <c r="I23" i="27"/>
  <c r="H23" i="27"/>
  <c r="G23" i="27"/>
  <c r="F23" i="27"/>
  <c r="E23" i="27"/>
  <c r="D23" i="27"/>
  <c r="C23" i="27"/>
  <c r="N13" i="27"/>
  <c r="M13" i="27"/>
  <c r="L13" i="27"/>
  <c r="K13" i="27"/>
  <c r="J13" i="27"/>
  <c r="I13" i="27"/>
  <c r="H13" i="27"/>
  <c r="G13" i="27"/>
  <c r="F13" i="27"/>
  <c r="E13" i="27"/>
  <c r="D13" i="27"/>
  <c r="C13" i="27"/>
  <c r="O19" i="38"/>
  <c r="N19" i="38"/>
  <c r="M19" i="38"/>
  <c r="L19" i="38"/>
  <c r="K19" i="38"/>
  <c r="J19" i="38"/>
  <c r="I19" i="38"/>
  <c r="H19" i="38"/>
  <c r="G19" i="38"/>
  <c r="F19" i="38"/>
  <c r="E19" i="38"/>
  <c r="D19" i="38"/>
  <c r="C19" i="38"/>
  <c r="N11" i="38"/>
  <c r="M11" i="38"/>
  <c r="L11" i="38"/>
  <c r="K11" i="38"/>
  <c r="J11" i="38"/>
  <c r="I11" i="38"/>
  <c r="H11" i="38"/>
  <c r="G11" i="38"/>
  <c r="F11" i="38"/>
  <c r="E11" i="38"/>
  <c r="D11" i="38"/>
  <c r="C11" i="38"/>
  <c r="C12" i="40"/>
  <c r="D12" i="40"/>
  <c r="E12" i="40"/>
  <c r="F12" i="40"/>
  <c r="G12" i="40"/>
  <c r="H12" i="40"/>
  <c r="I12" i="40"/>
  <c r="J12" i="40"/>
  <c r="K12" i="40"/>
  <c r="L12" i="40"/>
  <c r="M12" i="40"/>
  <c r="N12" i="40"/>
  <c r="O12" i="40"/>
  <c r="C17" i="40"/>
  <c r="D17" i="40"/>
  <c r="E17" i="40"/>
  <c r="F17" i="40"/>
  <c r="G17" i="40"/>
  <c r="H17" i="40"/>
  <c r="I17" i="40"/>
  <c r="J17" i="40"/>
  <c r="K17" i="40"/>
  <c r="L17" i="40"/>
  <c r="M17" i="40"/>
  <c r="N17" i="40"/>
  <c r="O17" i="40"/>
  <c r="L21" i="39"/>
  <c r="L22" i="39" s="1"/>
  <c r="D21" i="39"/>
  <c r="D22" i="39" s="1"/>
  <c r="C25" i="40" l="1"/>
  <c r="C26" i="40" s="1"/>
  <c r="K25" i="40"/>
  <c r="K26" i="40" s="1"/>
  <c r="I25" i="40"/>
  <c r="I26" i="40" s="1"/>
  <c r="N25" i="40"/>
  <c r="N26" i="40" s="1"/>
  <c r="F25" i="40"/>
  <c r="F26" i="40" s="1"/>
  <c r="J25" i="40"/>
  <c r="J26" i="40" s="1"/>
  <c r="M25" i="40"/>
  <c r="M26" i="40" s="1"/>
  <c r="E25" i="40"/>
  <c r="E26" i="40" s="1"/>
  <c r="G25" i="40"/>
  <c r="G21" i="39"/>
  <c r="G22" i="39" s="1"/>
  <c r="O25" i="40"/>
  <c r="O21" i="39"/>
  <c r="O22" i="39" s="1"/>
  <c r="H25" i="40"/>
  <c r="M21" i="39"/>
  <c r="M22" i="39" s="1"/>
  <c r="L25" i="40"/>
  <c r="D25" i="40"/>
  <c r="D26" i="40" s="1"/>
  <c r="E21" i="39"/>
  <c r="E22" i="39" s="1"/>
  <c r="K27" i="40"/>
  <c r="F21" i="39"/>
  <c r="F22" i="39" s="1"/>
  <c r="N21" i="39"/>
  <c r="N22" i="39" s="1"/>
  <c r="H21" i="39"/>
  <c r="H22" i="39" s="1"/>
  <c r="I21" i="39"/>
  <c r="I22" i="39" s="1"/>
  <c r="J21" i="39"/>
  <c r="J22" i="39" s="1"/>
  <c r="C21" i="39"/>
  <c r="C22" i="39" s="1"/>
  <c r="K21" i="39"/>
  <c r="K22" i="39" s="1"/>
  <c r="J21" i="38"/>
  <c r="J22" i="38" s="1"/>
  <c r="D21" i="38"/>
  <c r="D22" i="38" s="1"/>
  <c r="L21" i="38"/>
  <c r="L22" i="38" s="1"/>
  <c r="E21" i="38"/>
  <c r="E22" i="38" s="1"/>
  <c r="N21" i="38"/>
  <c r="N22" i="38" s="1"/>
  <c r="G21" i="38"/>
  <c r="G22" i="38" s="1"/>
  <c r="H21" i="38"/>
  <c r="H22" i="38" s="1"/>
  <c r="M21" i="38"/>
  <c r="M22" i="38" s="1"/>
  <c r="F21" i="38"/>
  <c r="F22" i="38" s="1"/>
  <c r="O21" i="38"/>
  <c r="O22" i="38" s="1"/>
  <c r="I21" i="38"/>
  <c r="I22" i="38" s="1"/>
  <c r="C21" i="38"/>
  <c r="C22" i="38" s="1"/>
  <c r="K21" i="38"/>
  <c r="K22" i="38" s="1"/>
  <c r="L27" i="40" l="1"/>
  <c r="L26" i="40"/>
  <c r="H27" i="40"/>
  <c r="H26" i="40"/>
  <c r="O27" i="40"/>
  <c r="O26" i="40"/>
  <c r="G27" i="40"/>
  <c r="G26" i="40"/>
  <c r="C27" i="40"/>
  <c r="N27" i="40"/>
  <c r="I27" i="40"/>
  <c r="E27" i="40"/>
  <c r="J27" i="40"/>
  <c r="F27" i="40"/>
  <c r="M27" i="40"/>
  <c r="D27" i="40"/>
  <c r="O19" i="37" l="1"/>
  <c r="O20" i="37" s="1"/>
  <c r="N19" i="37"/>
  <c r="N20" i="37" s="1"/>
  <c r="J19" i="37"/>
  <c r="J20" i="37" s="1"/>
  <c r="G19" i="37"/>
  <c r="G20" i="37" s="1"/>
  <c r="F19" i="37"/>
  <c r="F20" i="37" s="1"/>
  <c r="E19" i="37"/>
  <c r="E20" i="37" s="1"/>
  <c r="M19" i="37"/>
  <c r="M20" i="37" s="1"/>
  <c r="C19" i="37" l="1"/>
  <c r="C20" i="37" s="1"/>
  <c r="K19" i="37"/>
  <c r="K20" i="37" s="1"/>
  <c r="D19" i="37"/>
  <c r="D20" i="37" s="1"/>
  <c r="L19" i="37"/>
  <c r="L20" i="37" s="1"/>
  <c r="H19" i="37"/>
  <c r="H20" i="37" s="1"/>
  <c r="I19" i="37"/>
  <c r="I20" i="37" s="1"/>
  <c r="D25" i="36" l="1"/>
  <c r="D26" i="36" s="1"/>
  <c r="O17" i="36"/>
  <c r="N17" i="36"/>
  <c r="M17" i="36"/>
  <c r="L17" i="36"/>
  <c r="K17" i="36"/>
  <c r="J17" i="36"/>
  <c r="I17" i="36"/>
  <c r="H17" i="36"/>
  <c r="G17" i="36"/>
  <c r="F17" i="36"/>
  <c r="E17" i="36"/>
  <c r="D17" i="36"/>
  <c r="C17" i="36"/>
  <c r="O12" i="36"/>
  <c r="N12" i="36"/>
  <c r="M12" i="36"/>
  <c r="L12" i="36"/>
  <c r="K12" i="36"/>
  <c r="J12" i="36"/>
  <c r="I12" i="36"/>
  <c r="H12" i="36"/>
  <c r="G12" i="36"/>
  <c r="F12" i="36"/>
  <c r="E12" i="36"/>
  <c r="D12" i="36"/>
  <c r="C12" i="36"/>
  <c r="D25" i="35"/>
  <c r="D26" i="35" s="1"/>
  <c r="O17" i="35"/>
  <c r="N17" i="35"/>
  <c r="M17" i="35"/>
  <c r="L17" i="35"/>
  <c r="K17" i="35"/>
  <c r="J17" i="35"/>
  <c r="I17" i="35"/>
  <c r="H17" i="35"/>
  <c r="G17" i="35"/>
  <c r="F17" i="35"/>
  <c r="E17" i="35"/>
  <c r="D17" i="35"/>
  <c r="C17" i="35"/>
  <c r="O12" i="35"/>
  <c r="N12" i="35"/>
  <c r="M12" i="35"/>
  <c r="L12" i="35"/>
  <c r="K12" i="35"/>
  <c r="J12" i="35"/>
  <c r="I12" i="35"/>
  <c r="H12" i="35"/>
  <c r="G12" i="35"/>
  <c r="F12" i="35"/>
  <c r="E12" i="35"/>
  <c r="D12" i="35"/>
  <c r="C12" i="35"/>
  <c r="O17" i="34"/>
  <c r="N17" i="34"/>
  <c r="M17" i="34"/>
  <c r="L17" i="34"/>
  <c r="K17" i="34"/>
  <c r="J17" i="34"/>
  <c r="I17" i="34"/>
  <c r="H17" i="34"/>
  <c r="G17" i="34"/>
  <c r="F17" i="34"/>
  <c r="E17" i="34"/>
  <c r="D17" i="34"/>
  <c r="C17" i="34"/>
  <c r="O12" i="34"/>
  <c r="N12" i="34"/>
  <c r="M12" i="34"/>
  <c r="L12" i="34"/>
  <c r="K12" i="34"/>
  <c r="J12" i="34"/>
  <c r="I12" i="34"/>
  <c r="H12" i="34"/>
  <c r="G12" i="34"/>
  <c r="F12" i="34"/>
  <c r="E12" i="34"/>
  <c r="D12" i="34"/>
  <c r="C12" i="34"/>
  <c r="F25" i="36" l="1"/>
  <c r="F26" i="36" s="1"/>
  <c r="N25" i="36"/>
  <c r="N26" i="36" s="1"/>
  <c r="F25" i="35"/>
  <c r="O27" i="35"/>
  <c r="G25" i="35"/>
  <c r="N27" i="35"/>
  <c r="L25" i="36"/>
  <c r="L26" i="36" s="1"/>
  <c r="N25" i="34"/>
  <c r="I25" i="35"/>
  <c r="F25" i="34"/>
  <c r="H25" i="36"/>
  <c r="G25" i="36"/>
  <c r="O25" i="36"/>
  <c r="I25" i="36"/>
  <c r="I26" i="36" s="1"/>
  <c r="J25" i="36"/>
  <c r="E25" i="36"/>
  <c r="M25" i="36"/>
  <c r="C25" i="36"/>
  <c r="C26" i="36" s="1"/>
  <c r="K25" i="36"/>
  <c r="K26" i="36" s="1"/>
  <c r="D27" i="36"/>
  <c r="F27" i="36"/>
  <c r="N27" i="36"/>
  <c r="H25" i="35"/>
  <c r="H26" i="35" s="1"/>
  <c r="E25" i="35"/>
  <c r="J25" i="35"/>
  <c r="J26" i="35" s="1"/>
  <c r="L25" i="35"/>
  <c r="L26" i="35" s="1"/>
  <c r="M25" i="35"/>
  <c r="C25" i="35"/>
  <c r="K25" i="35"/>
  <c r="K26" i="35" s="1"/>
  <c r="L25" i="34"/>
  <c r="L26" i="34" s="1"/>
  <c r="D25" i="34"/>
  <c r="D26" i="34" s="1"/>
  <c r="E25" i="34"/>
  <c r="M25" i="34"/>
  <c r="G25" i="34"/>
  <c r="O25" i="34"/>
  <c r="K25" i="34"/>
  <c r="I25" i="34"/>
  <c r="I26" i="34" s="1"/>
  <c r="J25" i="34"/>
  <c r="J26" i="34" s="1"/>
  <c r="C25" i="34"/>
  <c r="H25" i="34"/>
  <c r="H27" i="34" l="1"/>
  <c r="H26" i="34"/>
  <c r="E27" i="36"/>
  <c r="E26" i="36"/>
  <c r="N27" i="34"/>
  <c r="N26" i="34"/>
  <c r="C27" i="34"/>
  <c r="C26" i="34"/>
  <c r="J27" i="36"/>
  <c r="J26" i="36"/>
  <c r="E27" i="35"/>
  <c r="E26" i="35"/>
  <c r="K27" i="34"/>
  <c r="K26" i="34"/>
  <c r="G27" i="36"/>
  <c r="G26" i="36"/>
  <c r="M27" i="35"/>
  <c r="M26" i="35"/>
  <c r="H27" i="36"/>
  <c r="H26" i="36"/>
  <c r="F27" i="35"/>
  <c r="F26" i="35"/>
  <c r="G27" i="35"/>
  <c r="G26" i="35"/>
  <c r="F27" i="34"/>
  <c r="F26" i="34"/>
  <c r="E27" i="34"/>
  <c r="E26" i="34"/>
  <c r="O27" i="36"/>
  <c r="O26" i="36"/>
  <c r="C27" i="35"/>
  <c r="C26" i="35"/>
  <c r="O27" i="34"/>
  <c r="O26" i="34"/>
  <c r="G27" i="34"/>
  <c r="G26" i="34"/>
  <c r="M27" i="34"/>
  <c r="M26" i="34"/>
  <c r="M27" i="36"/>
  <c r="M26" i="36"/>
  <c r="I27" i="35"/>
  <c r="I26" i="35"/>
  <c r="J27" i="35"/>
  <c r="L27" i="36"/>
  <c r="I27" i="36"/>
  <c r="D27" i="35"/>
  <c r="K27" i="36"/>
  <c r="L27" i="34"/>
  <c r="H27" i="35"/>
  <c r="D27" i="34"/>
  <c r="J27" i="34"/>
  <c r="C27" i="36"/>
  <c r="K27" i="35"/>
  <c r="L27" i="35"/>
  <c r="I27" i="34"/>
  <c r="O27" i="33"/>
  <c r="L18" i="33"/>
  <c r="O17" i="33"/>
  <c r="N17" i="33"/>
  <c r="M17" i="33"/>
  <c r="L17" i="33"/>
  <c r="K17" i="33"/>
  <c r="J17" i="33"/>
  <c r="I17" i="33"/>
  <c r="H17" i="33"/>
  <c r="G17" i="33"/>
  <c r="F17" i="33"/>
  <c r="E17" i="33"/>
  <c r="D17" i="33"/>
  <c r="C17" i="33"/>
  <c r="O12" i="33"/>
  <c r="N12" i="33"/>
  <c r="M12" i="33"/>
  <c r="L12" i="33"/>
  <c r="K12" i="33"/>
  <c r="J12" i="33"/>
  <c r="I12" i="33"/>
  <c r="H12" i="33"/>
  <c r="G12" i="33"/>
  <c r="F12" i="33"/>
  <c r="E12" i="33"/>
  <c r="D12" i="33"/>
  <c r="C12" i="33"/>
  <c r="J30" i="33" l="1"/>
  <c r="J31" i="33" s="1"/>
  <c r="K30" i="33"/>
  <c r="K31" i="33" s="1"/>
  <c r="D30" i="33"/>
  <c r="L30" i="33"/>
  <c r="C30" i="33"/>
  <c r="C31" i="33" s="1"/>
  <c r="I30" i="33"/>
  <c r="I31" i="33" s="1"/>
  <c r="N30" i="33"/>
  <c r="E30" i="33"/>
  <c r="E31" i="33" s="1"/>
  <c r="F30" i="33"/>
  <c r="H30" i="33"/>
  <c r="H31" i="33" s="1"/>
  <c r="G30" i="33"/>
  <c r="M30" i="33"/>
  <c r="O30" i="33"/>
  <c r="O31" i="33" s="1"/>
  <c r="J32" i="33"/>
  <c r="N32" i="33" l="1"/>
  <c r="N31" i="33"/>
  <c r="M32" i="33"/>
  <c r="M31" i="33"/>
  <c r="G32" i="33"/>
  <c r="G31" i="33"/>
  <c r="D32" i="33"/>
  <c r="D31" i="33"/>
  <c r="F32" i="33"/>
  <c r="F31" i="33"/>
  <c r="L32" i="33"/>
  <c r="L31" i="33"/>
  <c r="K32" i="33"/>
  <c r="C32" i="33"/>
  <c r="I32" i="33"/>
  <c r="E32" i="33"/>
  <c r="O32" i="33"/>
  <c r="H32" i="33"/>
  <c r="O17" i="32" l="1"/>
  <c r="N17" i="32"/>
  <c r="M17" i="32"/>
  <c r="L17" i="32"/>
  <c r="K17" i="32"/>
  <c r="J17" i="32"/>
  <c r="I17" i="32"/>
  <c r="H17" i="32"/>
  <c r="G17" i="32"/>
  <c r="F17" i="32"/>
  <c r="E17" i="32"/>
  <c r="D17" i="32"/>
  <c r="C17" i="32"/>
  <c r="O12" i="32"/>
  <c r="N12" i="32"/>
  <c r="M12" i="32"/>
  <c r="L12" i="32"/>
  <c r="K12" i="32"/>
  <c r="J12" i="32"/>
  <c r="I12" i="32"/>
  <c r="H12" i="32"/>
  <c r="G12" i="32"/>
  <c r="F12" i="32"/>
  <c r="E12" i="32"/>
  <c r="D12" i="32"/>
  <c r="C12" i="32"/>
  <c r="O17" i="31"/>
  <c r="N17" i="31"/>
  <c r="M17" i="31"/>
  <c r="L17" i="31"/>
  <c r="K17" i="31"/>
  <c r="J17" i="31"/>
  <c r="I17" i="31"/>
  <c r="H17" i="31"/>
  <c r="G17" i="31"/>
  <c r="F17" i="31"/>
  <c r="E17" i="31"/>
  <c r="D17" i="31"/>
  <c r="C17" i="31"/>
  <c r="O12" i="31"/>
  <c r="N12" i="31"/>
  <c r="M12" i="31"/>
  <c r="L12" i="31"/>
  <c r="K12" i="31"/>
  <c r="J12" i="31"/>
  <c r="I12" i="31"/>
  <c r="H12" i="31"/>
  <c r="G12" i="31"/>
  <c r="F12" i="31"/>
  <c r="E12" i="31"/>
  <c r="D12" i="31"/>
  <c r="C12" i="31"/>
  <c r="O17" i="30"/>
  <c r="N17" i="30"/>
  <c r="M17" i="30"/>
  <c r="L17" i="30"/>
  <c r="K17" i="30"/>
  <c r="J17" i="30"/>
  <c r="I17" i="30"/>
  <c r="H17" i="30"/>
  <c r="G17" i="30"/>
  <c r="F17" i="30"/>
  <c r="E17" i="30"/>
  <c r="D17" i="30"/>
  <c r="C17" i="30"/>
  <c r="O12" i="30"/>
  <c r="N12" i="30"/>
  <c r="M12" i="30"/>
  <c r="L12" i="30"/>
  <c r="K12" i="30"/>
  <c r="J12" i="30"/>
  <c r="I12" i="30"/>
  <c r="H12" i="30"/>
  <c r="G12" i="30"/>
  <c r="F12" i="30"/>
  <c r="E12" i="30"/>
  <c r="D12" i="30"/>
  <c r="C12" i="30"/>
  <c r="C25" i="29"/>
  <c r="C26" i="29" s="1"/>
  <c r="O17" i="29"/>
  <c r="N17" i="29"/>
  <c r="M17" i="29"/>
  <c r="L17" i="29"/>
  <c r="K17" i="29"/>
  <c r="J17" i="29"/>
  <c r="I17" i="29"/>
  <c r="H17" i="29"/>
  <c r="G17" i="29"/>
  <c r="F17" i="29"/>
  <c r="E17" i="29"/>
  <c r="D17" i="29"/>
  <c r="C17" i="29"/>
  <c r="O12" i="29"/>
  <c r="N12" i="29"/>
  <c r="M12" i="29"/>
  <c r="L12" i="29"/>
  <c r="K12" i="29"/>
  <c r="J12" i="29"/>
  <c r="I12" i="29"/>
  <c r="H12" i="29"/>
  <c r="G12" i="29"/>
  <c r="F12" i="29"/>
  <c r="E12" i="29"/>
  <c r="D12" i="29"/>
  <c r="C12" i="29"/>
  <c r="O27" i="28"/>
  <c r="O17" i="28"/>
  <c r="N17" i="28"/>
  <c r="M17" i="28"/>
  <c r="L17" i="28"/>
  <c r="K17" i="28"/>
  <c r="J17" i="28"/>
  <c r="I17" i="28"/>
  <c r="H17" i="28"/>
  <c r="G17" i="28"/>
  <c r="F17" i="28"/>
  <c r="E17" i="28"/>
  <c r="D17" i="28"/>
  <c r="C17" i="28"/>
  <c r="O12" i="28"/>
  <c r="N12" i="28"/>
  <c r="M12" i="28"/>
  <c r="L12" i="28"/>
  <c r="K12" i="28"/>
  <c r="J12" i="28"/>
  <c r="I12" i="28"/>
  <c r="H12" i="28"/>
  <c r="G12" i="28"/>
  <c r="F12" i="28"/>
  <c r="E12" i="28"/>
  <c r="D12" i="28"/>
  <c r="C12" i="28"/>
  <c r="C25" i="27"/>
  <c r="O17" i="27"/>
  <c r="N17" i="27"/>
  <c r="M17" i="27"/>
  <c r="L17" i="27"/>
  <c r="K17" i="27"/>
  <c r="J17" i="27"/>
  <c r="I17" i="27"/>
  <c r="H17" i="27"/>
  <c r="G17" i="27"/>
  <c r="F17" i="27"/>
  <c r="E17" i="27"/>
  <c r="D17" i="27"/>
  <c r="C17" i="27"/>
  <c r="O12" i="27"/>
  <c r="N12" i="27"/>
  <c r="M12" i="27"/>
  <c r="L12" i="27"/>
  <c r="K12" i="27"/>
  <c r="J12" i="27"/>
  <c r="I12" i="27"/>
  <c r="H12" i="27"/>
  <c r="G12" i="27"/>
  <c r="F12" i="27"/>
  <c r="E12" i="27"/>
  <c r="D12" i="27"/>
  <c r="C12" i="27"/>
  <c r="C27" i="27" l="1"/>
  <c r="C26" i="27"/>
  <c r="D30" i="28"/>
  <c r="D31" i="28" s="1"/>
  <c r="L30" i="28"/>
  <c r="E25" i="29"/>
  <c r="E26" i="29" s="1"/>
  <c r="M25" i="29"/>
  <c r="F25" i="32"/>
  <c r="N25" i="32"/>
  <c r="N26" i="32" s="1"/>
  <c r="H25" i="29"/>
  <c r="H26" i="29" s="1"/>
  <c r="F25" i="29"/>
  <c r="N25" i="29"/>
  <c r="G25" i="32"/>
  <c r="O25" i="32"/>
  <c r="O26" i="32" s="1"/>
  <c r="G25" i="29"/>
  <c r="G26" i="29" s="1"/>
  <c r="O25" i="29"/>
  <c r="F25" i="27"/>
  <c r="O25" i="31"/>
  <c r="N25" i="27"/>
  <c r="G25" i="31"/>
  <c r="E25" i="27"/>
  <c r="E26" i="27" s="1"/>
  <c r="M25" i="27"/>
  <c r="J25" i="30"/>
  <c r="J26" i="30" s="1"/>
  <c r="H25" i="32"/>
  <c r="F25" i="31"/>
  <c r="F26" i="31" s="1"/>
  <c r="N25" i="31"/>
  <c r="D25" i="32"/>
  <c r="D26" i="32" s="1"/>
  <c r="F25" i="30"/>
  <c r="F26" i="30" s="1"/>
  <c r="N25" i="30"/>
  <c r="I25" i="31"/>
  <c r="I26" i="31" s="1"/>
  <c r="C25" i="31"/>
  <c r="C26" i="31" s="1"/>
  <c r="C30" i="28"/>
  <c r="K30" i="28"/>
  <c r="K31" i="28" s="1"/>
  <c r="J25" i="32"/>
  <c r="J26" i="32" s="1"/>
  <c r="E25" i="32"/>
  <c r="M25" i="32"/>
  <c r="I25" i="32"/>
  <c r="C25" i="32"/>
  <c r="C26" i="32" s="1"/>
  <c r="K25" i="32"/>
  <c r="K26" i="32" s="1"/>
  <c r="L25" i="32"/>
  <c r="L26" i="32" s="1"/>
  <c r="H25" i="31"/>
  <c r="H26" i="31" s="1"/>
  <c r="K25" i="31"/>
  <c r="K26" i="31" s="1"/>
  <c r="D25" i="31"/>
  <c r="D26" i="31" s="1"/>
  <c r="L25" i="31"/>
  <c r="L26" i="31" s="1"/>
  <c r="E25" i="31"/>
  <c r="M25" i="31"/>
  <c r="J25" i="31"/>
  <c r="J26" i="31" s="1"/>
  <c r="H25" i="30"/>
  <c r="H26" i="30" s="1"/>
  <c r="E25" i="30"/>
  <c r="M25" i="30"/>
  <c r="G25" i="30"/>
  <c r="O25" i="30"/>
  <c r="I25" i="30"/>
  <c r="C25" i="30"/>
  <c r="C26" i="30" s="1"/>
  <c r="K25" i="30"/>
  <c r="K26" i="30" s="1"/>
  <c r="D25" i="30"/>
  <c r="D26" i="30" s="1"/>
  <c r="L25" i="30"/>
  <c r="L26" i="30" s="1"/>
  <c r="I25" i="29"/>
  <c r="I26" i="29" s="1"/>
  <c r="K25" i="29"/>
  <c r="K26" i="29" s="1"/>
  <c r="J25" i="29"/>
  <c r="D25" i="29"/>
  <c r="L25" i="29"/>
  <c r="L26" i="29" s="1"/>
  <c r="H30" i="28"/>
  <c r="H31" i="28" s="1"/>
  <c r="I30" i="28"/>
  <c r="E30" i="28"/>
  <c r="E31" i="28" s="1"/>
  <c r="M30" i="28"/>
  <c r="F30" i="28"/>
  <c r="N30" i="28"/>
  <c r="G30" i="28"/>
  <c r="O30" i="28"/>
  <c r="O31" i="28" s="1"/>
  <c r="J30" i="28"/>
  <c r="J31" i="28" s="1"/>
  <c r="D32" i="28"/>
  <c r="H25" i="27"/>
  <c r="H26" i="27" s="1"/>
  <c r="D25" i="27"/>
  <c r="D26" i="27" s="1"/>
  <c r="L25" i="27"/>
  <c r="G25" i="27"/>
  <c r="O25" i="27"/>
  <c r="I25" i="27"/>
  <c r="I26" i="27" s="1"/>
  <c r="K25" i="27"/>
  <c r="K26" i="27" s="1"/>
  <c r="J25" i="27"/>
  <c r="J26" i="27" s="1"/>
  <c r="O27" i="29" l="1"/>
  <c r="O26" i="29"/>
  <c r="I32" i="28"/>
  <c r="I31" i="28"/>
  <c r="E27" i="30"/>
  <c r="E26" i="30"/>
  <c r="F27" i="27"/>
  <c r="F26" i="27"/>
  <c r="H27" i="32"/>
  <c r="H26" i="32"/>
  <c r="D27" i="29"/>
  <c r="D26" i="29"/>
  <c r="M27" i="27"/>
  <c r="M26" i="27"/>
  <c r="G27" i="27"/>
  <c r="G26" i="27"/>
  <c r="L27" i="27"/>
  <c r="L26" i="27"/>
  <c r="F27" i="32"/>
  <c r="F26" i="32"/>
  <c r="O27" i="27"/>
  <c r="O26" i="27"/>
  <c r="G32" i="28"/>
  <c r="G31" i="28"/>
  <c r="M27" i="31"/>
  <c r="M26" i="31"/>
  <c r="J27" i="29"/>
  <c r="J26" i="29"/>
  <c r="E27" i="31"/>
  <c r="E26" i="31"/>
  <c r="N27" i="30"/>
  <c r="N26" i="30"/>
  <c r="G27" i="32"/>
  <c r="G26" i="32"/>
  <c r="F32" i="28"/>
  <c r="F31" i="28"/>
  <c r="O27" i="30"/>
  <c r="O26" i="30"/>
  <c r="G27" i="30"/>
  <c r="G26" i="30"/>
  <c r="C32" i="28"/>
  <c r="C31" i="28"/>
  <c r="M27" i="29"/>
  <c r="M26" i="29"/>
  <c r="N32" i="28"/>
  <c r="N31" i="28"/>
  <c r="I27" i="30"/>
  <c r="I26" i="30"/>
  <c r="I27" i="32"/>
  <c r="I26" i="32"/>
  <c r="L32" i="28"/>
  <c r="L31" i="28"/>
  <c r="M27" i="32"/>
  <c r="M26" i="32"/>
  <c r="G27" i="31"/>
  <c r="G26" i="31"/>
  <c r="N27" i="29"/>
  <c r="N26" i="29"/>
  <c r="M32" i="28"/>
  <c r="M31" i="28"/>
  <c r="E27" i="32"/>
  <c r="E26" i="32"/>
  <c r="N27" i="27"/>
  <c r="N26" i="27"/>
  <c r="F27" i="29"/>
  <c r="F26" i="29"/>
  <c r="F27" i="30"/>
  <c r="M27" i="30"/>
  <c r="M26" i="30"/>
  <c r="N27" i="31"/>
  <c r="N26" i="31"/>
  <c r="O27" i="31"/>
  <c r="O26" i="31"/>
  <c r="E27" i="29"/>
  <c r="N27" i="32"/>
  <c r="D27" i="27"/>
  <c r="H27" i="29"/>
  <c r="O27" i="32"/>
  <c r="H27" i="31"/>
  <c r="I27" i="27"/>
  <c r="J27" i="27"/>
  <c r="G27" i="29"/>
  <c r="F27" i="31"/>
  <c r="H27" i="27"/>
  <c r="H27" i="30"/>
  <c r="C27" i="31"/>
  <c r="L27" i="29"/>
  <c r="I27" i="31"/>
  <c r="C27" i="29"/>
  <c r="J27" i="30"/>
  <c r="E27" i="27"/>
  <c r="K32" i="28"/>
  <c r="K27" i="29"/>
  <c r="K27" i="31"/>
  <c r="I27" i="29"/>
  <c r="D27" i="32"/>
  <c r="J27" i="32"/>
  <c r="L27" i="31"/>
  <c r="H32" i="28"/>
  <c r="E32" i="28"/>
  <c r="K27" i="32"/>
  <c r="C27" i="32"/>
  <c r="L27" i="32"/>
  <c r="D27" i="31"/>
  <c r="J27" i="31"/>
  <c r="K27" i="30"/>
  <c r="L27" i="30"/>
  <c r="D27" i="30"/>
  <c r="C27" i="30"/>
  <c r="J32" i="28"/>
  <c r="O32" i="28"/>
  <c r="K27" i="27"/>
</calcChain>
</file>

<file path=xl/sharedStrings.xml><?xml version="1.0" encoding="utf-8"?>
<sst xmlns="http://schemas.openxmlformats.org/spreadsheetml/2006/main" count="730" uniqueCount="149">
  <si>
    <t>SF</t>
  </si>
  <si>
    <t>ELECTRICITY</t>
  </si>
  <si>
    <t>CCF</t>
  </si>
  <si>
    <t>CCF/student</t>
  </si>
  <si>
    <t>Water</t>
  </si>
  <si>
    <t>kgal</t>
  </si>
  <si>
    <t>Student Enrollment</t>
  </si>
  <si>
    <t>SCOPE 1</t>
  </si>
  <si>
    <t>Factor</t>
  </si>
  <si>
    <t>Units</t>
  </si>
  <si>
    <t>Natural Gas</t>
  </si>
  <si>
    <t>SCOPE 3</t>
  </si>
  <si>
    <t>MT CO2e/MG</t>
  </si>
  <si>
    <t>Fiscal Year</t>
  </si>
  <si>
    <t>NATURAL GAS</t>
  </si>
  <si>
    <t>WATER</t>
  </si>
  <si>
    <t>kWh</t>
  </si>
  <si>
    <t>kWh/student</t>
  </si>
  <si>
    <t>MT CO2eq/kWh</t>
  </si>
  <si>
    <t>Abbreviations</t>
  </si>
  <si>
    <t>Kilowatt-hour</t>
  </si>
  <si>
    <t>MT CO2eq</t>
  </si>
  <si>
    <t>MG</t>
  </si>
  <si>
    <t>100 Cubic Feet</t>
  </si>
  <si>
    <t>Kilogallon</t>
  </si>
  <si>
    <t>Million Gallons</t>
  </si>
  <si>
    <t>Square Feet</t>
  </si>
  <si>
    <t xml:space="preserve">Notes: </t>
  </si>
  <si>
    <t>TOTAL METRIC TONS OF CO2 EQUIVALENT EMISSIONS</t>
  </si>
  <si>
    <t>Greenhouse Gas Inventory</t>
  </si>
  <si>
    <t xml:space="preserve"> MT CO2eq</t>
  </si>
  <si>
    <t>Total MT CO2eq</t>
  </si>
  <si>
    <t>MT CO2eq/student</t>
  </si>
  <si>
    <t>** COVID Enhanced Ventilation</t>
  </si>
  <si>
    <t xml:space="preserve"> A Greenhouse Gas Inventory (GHGI) is a report that quantifies the amount of direct and indirect greenhouse gas emissions produced by an organization. This document captures an individual AAPS school's electricity, natural gas, water, and solar data to calculate the school's carbon emissions. </t>
  </si>
  <si>
    <t>* COVID Remote Learning</t>
  </si>
  <si>
    <t xml:space="preserve">*** CO2 Sequestration occurs when CO2 is removed from the atmosphere by trees, grasses, ponds, and other processes. </t>
  </si>
  <si>
    <t>Terms</t>
  </si>
  <si>
    <t>Definitions</t>
  </si>
  <si>
    <t xml:space="preserve">A measurement of electrical energy that is equal to a power consumption of 1,000 watts for 1 hour. </t>
  </si>
  <si>
    <t xml:space="preserve">Greenhouse Gases </t>
  </si>
  <si>
    <t xml:space="preserve">Gases in the atmosphere such as water vapor, carbon dioxide, methane, and nitrous oxide that can absorb infrared radiation, trapping heat in the atmosphere. This greenhouse effect means that emissions of greenhouse gases due to human activity cause global warming. </t>
  </si>
  <si>
    <t>Kilowatt- Hour (kWh)</t>
  </si>
  <si>
    <t xml:space="preserve">CO2 Sequestration </t>
  </si>
  <si>
    <t>The process of capturing and storing carbon dioxide from the atmosphere.</t>
  </si>
  <si>
    <t xml:space="preserve">100 Cubic Feet (CCF) </t>
  </si>
  <si>
    <t>Kilogallon (kgal)</t>
  </si>
  <si>
    <t xml:space="preserve">A unit of measurement for volume that is equal to 1000 gallons. </t>
  </si>
  <si>
    <t>Metric Tons of Carbon Dioxide Equivalent Emissions</t>
  </si>
  <si>
    <t>kWh/1000 SF</t>
  </si>
  <si>
    <t>****Not included in Total MT CO2eq</t>
  </si>
  <si>
    <t>Electricity (2010)</t>
  </si>
  <si>
    <t>Electricity (2011)</t>
  </si>
  <si>
    <t>Electricity (2012)</t>
  </si>
  <si>
    <t>Electricity (2013)</t>
  </si>
  <si>
    <t>Electricity (2014)</t>
  </si>
  <si>
    <t>Electricity (2015)</t>
  </si>
  <si>
    <t>Electricity (2016)</t>
  </si>
  <si>
    <t>Electricity (2017)</t>
  </si>
  <si>
    <t>Electricity (2018)</t>
  </si>
  <si>
    <t>Electricity (2019)</t>
  </si>
  <si>
    <t>Electricity (2020)</t>
  </si>
  <si>
    <t>Electricity (2021)</t>
  </si>
  <si>
    <t>Electricity (2022)</t>
  </si>
  <si>
    <r>
      <t>2021</t>
    </r>
    <r>
      <rPr>
        <b/>
        <sz val="14"/>
        <color theme="1"/>
        <rFont val="Calibri (Body)"/>
      </rPr>
      <t>*</t>
    </r>
  </si>
  <si>
    <r>
      <t>2022</t>
    </r>
    <r>
      <rPr>
        <b/>
        <sz val="14"/>
        <color theme="1"/>
        <rFont val="Calibri (Body)"/>
      </rPr>
      <t xml:space="preserve">** </t>
    </r>
  </si>
  <si>
    <r>
      <t>CO2 Sequestration (tons)</t>
    </r>
    <r>
      <rPr>
        <b/>
        <sz val="14"/>
        <color theme="1"/>
        <rFont val="Calibri (Body)"/>
      </rPr>
      <t>***</t>
    </r>
  </si>
  <si>
    <r>
      <t>MT CO2eq avoidance</t>
    </r>
    <r>
      <rPr>
        <b/>
        <sz val="14"/>
        <color theme="1"/>
        <rFont val="Calibri (Body)"/>
      </rPr>
      <t>****</t>
    </r>
  </si>
  <si>
    <t>MT CO2eq/CCF</t>
  </si>
  <si>
    <t>Conversion Factors for MT CO2eq Emissions Calculations</t>
  </si>
  <si>
    <t>Carbon Dioxide (CO2)</t>
  </si>
  <si>
    <t>Scope 1 Emissions</t>
  </si>
  <si>
    <t>Direct greenhouse gas emissions that are from sources owned or controlled by the reporting entity.</t>
  </si>
  <si>
    <t>Scope 2 Emissions</t>
  </si>
  <si>
    <t>Indirect greenhouse gas emissions associated with the production of electricity, heat, or steam purchased by the reporting entity.</t>
  </si>
  <si>
    <t>Scope 3 Emissions</t>
  </si>
  <si>
    <t xml:space="preserve">All other indirect greenhouse gas emissions, i.e., emissions associated with the extraction and production of purchased materials, fuels, and services, including transport in vehicles not owned or controlled by the reporting entity, outsourced activities, waste disposal, etc. </t>
  </si>
  <si>
    <t xml:space="preserve"> A Greenhouse Gas Inventory (GHGI) is a report that quantifies the amount of direct and indirect greenhouse gas emissions produced by an organization. This document captures an individual AAPS school's electricity, natural gas, and water data to calculate the school's carbon emissions. </t>
  </si>
  <si>
    <t xml:space="preserve">Clague Middle School </t>
  </si>
  <si>
    <t xml:space="preserve">Scarlett Middle School </t>
  </si>
  <si>
    <t xml:space="preserve">Slauson Middle School </t>
  </si>
  <si>
    <t xml:space="preserve">Tappan Middle School </t>
  </si>
  <si>
    <t>Pathways to Success Academic Campus</t>
  </si>
  <si>
    <t xml:space="preserve">Huron High School School </t>
  </si>
  <si>
    <t>Pioneer High School</t>
  </si>
  <si>
    <t>Community High School</t>
  </si>
  <si>
    <t>Skyline High School</t>
  </si>
  <si>
    <t xml:space="preserve">Westerman Preschool </t>
  </si>
  <si>
    <r>
      <t>2022</t>
    </r>
    <r>
      <rPr>
        <b/>
        <sz val="14"/>
        <color theme="1"/>
        <rFont val="Calibri (Body)"/>
      </rPr>
      <t>**</t>
    </r>
  </si>
  <si>
    <t>**** Not included in Total MT CO2eq</t>
  </si>
  <si>
    <t>SOLAR</t>
  </si>
  <si>
    <t>Freeman Environmental Education Center</t>
  </si>
  <si>
    <t xml:space="preserve"> A Greenhouse Gas Inventory (GHGI) is a report that quantifies the amount of direct and indirect greenhouse gas emissions produced by an organization. This document captures an individual AAPS building's electricity, natural gas, and water data to calculate the carbon emissions. </t>
  </si>
  <si>
    <t>Well Water System</t>
  </si>
  <si>
    <t xml:space="preserve">Transportation Building </t>
  </si>
  <si>
    <t>Emission Source</t>
  </si>
  <si>
    <t>Diesel Fuel</t>
  </si>
  <si>
    <t>MT CO2eq/gal</t>
  </si>
  <si>
    <t>Gasoline 87 Octane 10% Ethanol</t>
  </si>
  <si>
    <t>Mowed Grass Sequestration</t>
  </si>
  <si>
    <t>MT CO2eq/acre</t>
  </si>
  <si>
    <t>Average Forest Sequestration</t>
  </si>
  <si>
    <t>Pond/Wetland Sequestration</t>
  </si>
  <si>
    <t>SCOPE 2</t>
  </si>
  <si>
    <t xml:space="preserve"> </t>
  </si>
  <si>
    <t>THE ANN ARBOR PUBLIC SCHOOLS GREENHOUSE GAS INVENTORY</t>
  </si>
  <si>
    <t>The Ann Arbor Public Schools is committed to care for the environment, to model and achieve an environmentally sustainable existence. We demonstrate this commitment, both through our critical mission of educating generations of students as strong stewards of the environment, and also in living an environmental commitment with every decision across every area of the organization.</t>
  </si>
  <si>
    <t>AAPS Environmental Sustainability Framework</t>
  </si>
  <si>
    <t>Greenhouse Gas Inventory (GHGI)</t>
  </si>
  <si>
    <t>https://www.a2schools.org/Page/18978</t>
  </si>
  <si>
    <t>View the AAPS Environmental Sustainability Framework here:</t>
  </si>
  <si>
    <t>Vision</t>
  </si>
  <si>
    <t>Mission</t>
  </si>
  <si>
    <t>The Intergovernmental Panel on Climate Change (IPCC) of the United nations defines Scope 1, 2 and 3 emissions as:</t>
  </si>
  <si>
    <t>‘Scope 1’ indicates direct greenhouse gas (GHG) emissions that are from sources owned or controlled by the reporting entity. ‘Scope 2’ indicates indirect GHG emissions associated with the production of electricity, heat, or steam purchased by the reporting entity. ‘Scope 3’ indicates all other indirect emissions, i.e., emissions associated with the extraction and production of purchased materials, fuels, and services, including transport in vehicles not owned or controlled by the reporting entity, outsourced activities, waste disposal, etc. (WBCSD and WRI, 2004).</t>
  </si>
  <si>
    <t>Scope 1 - Direct Emissions</t>
  </si>
  <si>
    <t xml:space="preserve">A plan to outline, detail and confirm interim targets will be developed.  Electrification of buildings and vehicles will be central elements of the plan.  </t>
  </si>
  <si>
    <t>GOAL: The AAPS will eliminate Scope 1 emissions by 2035.</t>
  </si>
  <si>
    <t>Scope 2 - Indirect Energy Emissions</t>
  </si>
  <si>
    <t xml:space="preserve">In the last three years, AAPS has been installing 8 large rooftop solar arrays that when fully operational in 2023, will generate approximately 6% of the District’s electricity, or 1800 megawatt hours annually.  </t>
  </si>
  <si>
    <t xml:space="preserve">To quickly secure an additional 80% Scope 2 emissions reduction, AAPS entered a 20-year contract with DTE Energy and the MIGreen Power program to supply 24,000 megawatt hours annually to AAPS from newly constructed utility-scale wind and solar projects built in Michigan by 2024. </t>
  </si>
  <si>
    <t xml:space="preserve">GOAL: The AAPS will eliminate Scope 2 emissions by 2024. </t>
  </si>
  <si>
    <t>Scope 3 - Other Indirect Emissions</t>
  </si>
  <si>
    <t xml:space="preserve">At AAPS, many of the Scope 3 emissions are associated with purchased items such as laptops and other technology, books, paper, construction materials and other supplies - as well as contracted services such as lawn maintenance and snow removal, custodial and food services and other services.  </t>
  </si>
  <si>
    <t>Community partnerships will be critical in reducing Scope 3 emissions as many of the solutions are beyond the district's control and will require transforming the marketplace for goods and services to carbon neutrality. This effort will require creative strategies working at scale across our city, county, region, nation and world.</t>
  </si>
  <si>
    <t xml:space="preserve">AAPS will continue to collaborate with local partner institutions to better measure, track and reduce Scope 3 emissions.  </t>
  </si>
  <si>
    <r>
      <t>GOAL:  In the 2023-2024 school year, develop purchasing and construction guidelines that reflect the district’s commitments to reducing Scope 3 emissions and begin piloting the new guidelines in 2024.</t>
    </r>
    <r>
      <rPr>
        <sz val="12"/>
        <color rgb="FF000000"/>
        <rFont val="Arial"/>
        <family val="2"/>
      </rPr>
      <t xml:space="preserve">  </t>
    </r>
  </si>
  <si>
    <t xml:space="preserve">A common unit of measurement for natural gas. </t>
  </si>
  <si>
    <t>A heat-trapping chemical compound that arises due to the burning of fossil fuels and contains one carbon atom double bonded with two oxygen atoms per molecule</t>
  </si>
  <si>
    <t>In all decisions, we embody and live the deeply held value of caring for the earth and our environment. Individual, team and district decisions are consistent with care for the earth.  </t>
  </si>
  <si>
    <t>In December 2022, the Ann Arbor Public Schools adopted an Environmental Sustainability (ES) Framework. Advised by the District's Environmental Sustainability Taskforce and guided by Board Policy 8000: Environmental Sustainability. The AAPS ES Framework recognizes that while AAPS has been engaged in environmental sustainability efforts for decades, this is a critical time to renew, deepen and align those efforts. The current and looming climate crisis requires continued efforts to organize and institutionalize systemic changes. Included in the ES Framework is a commitment to conduct a greenhouse gas inventory annually.</t>
  </si>
  <si>
    <t>Scope 1 emissions are atmospheric GHG emissions directly generated by AAPS. The majority of these emissions at AAPS come from the burning of natural gas for space and water heating, as well as diesel and unleaded gasoline for buses and fleet vehicles.</t>
  </si>
  <si>
    <t xml:space="preserve">Scope 2 emissions are atmospheric GHG emissions attributed to purchased utilities. At AAPS, these are the emissions associated with purchased grid electricity. Currently AAPS uses approximately 30,000 megawatt hours of electricity annually. By combining on-site solar production, the Michigan Renewable Portfolio Standard, and utility-scale renewable energy from DTE Energy, AAPS will eliminate Scope 2 emissions by 2024.  </t>
  </si>
  <si>
    <t>In addition, the State of Michigan’s Renewable Portfolio Standard (RPS) required all utilities to provide 15% of their electricity from renewable sources by 2021. This accounts for 4500 megawatt hours annually at AAPS.</t>
  </si>
  <si>
    <t xml:space="preserve">Scope 3 emissions are atmospheric GHG emissions attributed to a wide range of other activities, including purchased goods and services, construction materials, waste, commuting and financial investments. For many institutions and businesses, Scope 3 emissions are the largest of the three scopes of GHG emissions.  </t>
  </si>
  <si>
    <t>Measuring Scope 3 emissions is challenging and requires an accounting of both Upstream carbon emissions (mining, logging, manufacturing, packaging, transportation, etc.) and Downstream carbon emissions (product use, disposal, etc.). While the global community is developing methods for calculating and reporting Scope 3 emissions, it is impossible at this time to accurately calculate the district’s Scope 3 emissions for all areas.</t>
  </si>
  <si>
    <t xml:space="preserve">Metric Tons Carbon Dioxide Equivalent (MT CO2eq) </t>
  </si>
  <si>
    <t>Forsythe Middle School &amp; Wines Elementary</t>
  </si>
  <si>
    <t xml:space="preserve"> A Greenhouse Gas Inventory (GHGI) is a report that quantifies the amount of direct and indirect greenhouse gas emissions produced by an organization. This document captures the AAPS school's electricity, natural gas, water, and solar data to calculate the school's carbon emissions. Forsythe Middle School and Wines Elementary have shared utility meters at their location, resulting in a GHGI that combines their data. </t>
  </si>
  <si>
    <t>A unit of measurement for emissions of greenhouse gases.</t>
  </si>
  <si>
    <t>Middle School, High School and Other Buildings Report</t>
  </si>
  <si>
    <t>MT CO2eq/ 1000 SF</t>
  </si>
  <si>
    <t>CCF/1000 SF</t>
  </si>
  <si>
    <t>gal/student</t>
  </si>
  <si>
    <t>gal/1000 SF</t>
  </si>
  <si>
    <t>MT CO2eq/1000 SF</t>
  </si>
  <si>
    <t>Balas Operations Center</t>
  </si>
  <si>
    <t>Electricity (2023)</t>
  </si>
  <si>
    <r>
      <rPr>
        <sz val="26"/>
        <color theme="1"/>
        <rFont val="Arial"/>
        <family val="2"/>
      </rPr>
      <t>The</t>
    </r>
    <r>
      <rPr>
        <b/>
        <sz val="26"/>
        <color theme="1"/>
        <rFont val="Arial"/>
        <family val="2"/>
      </rPr>
      <t xml:space="preserve"> AAPS GHGI </t>
    </r>
    <r>
      <rPr>
        <sz val="26"/>
        <color theme="1"/>
        <rFont val="Arial"/>
        <family val="2"/>
      </rPr>
      <t xml:space="preserve">is a report that quantifies the amount of direct and indirect greenhouse gas emissions produced by the district. Fiscal Year (FY) 2010 (July 1, 2009-June 20, 2010) was the first complete data set at AAPS and is used as the baseline year in the GHGI. The baseline year is the year against which progress in reducing emissions is measured.  
For this FY 2010-2023 report, the sources of emissions measured include: Scope 1 emissions of natural gas, diesel, gasoline, and site sequestration; Scope 2 emissions of electricity; and Scope 3 emissions of water. In FY 2023, results indicated AAPS's greenhouse gas emissions sources were 55% from electricity, 39% from natural gas, 6% from diesel fuel, and less than 1% from water and gasoline. In addition, AAPS sites (grass, forests, and ponds) removed 2,200 metric tons of CO2 from the atmosphere, equivalent to 6% of the District's annual emissions.  
Since FY 2010, AAPS has seen a 24% reduction in total emissions, a 26% reduction in emissions per student, and a 25% reduction in emissions per 1,000 square feet.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</si>
</sst>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_);_(* \(#,##0\);_(* &quot;-&quot;??_);_(@_)"/>
    <numFmt numFmtId="165" formatCode="_(* #,##0.0_);_(* \(#,##0.0\);_(* &quot;-&quot;??_);_(@_)"/>
    <numFmt numFmtId="166" formatCode="0.000"/>
    <numFmt numFmtId="167" formatCode="0.0"/>
    <numFmt numFmtId="168" formatCode="0.00000"/>
  </numFmts>
  <fonts count="42">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4"/>
      <color theme="1"/>
      <name val="Calibri"/>
      <family val="2"/>
      <scheme val="minor"/>
    </font>
    <font>
      <b/>
      <sz val="26"/>
      <color theme="1"/>
      <name val="Calibri"/>
      <family val="2"/>
      <scheme val="minor"/>
    </font>
    <font>
      <i/>
      <sz val="12"/>
      <color theme="1"/>
      <name val="Calibri"/>
      <family val="2"/>
      <scheme val="minor"/>
    </font>
    <font>
      <b/>
      <sz val="16"/>
      <color theme="1"/>
      <name val="Calibri"/>
      <family val="2"/>
      <scheme val="minor"/>
    </font>
    <font>
      <b/>
      <sz val="18"/>
      <color theme="1"/>
      <name val="Calibri"/>
      <family val="2"/>
      <scheme val="minor"/>
    </font>
    <font>
      <b/>
      <sz val="22"/>
      <color theme="1"/>
      <name val="Calibri"/>
      <family val="2"/>
      <scheme val="minor"/>
    </font>
    <font>
      <sz val="18"/>
      <color theme="1"/>
      <name val="Calibri"/>
      <family val="2"/>
      <scheme val="minor"/>
    </font>
    <font>
      <b/>
      <sz val="24"/>
      <color theme="1"/>
      <name val="Calibri"/>
      <family val="2"/>
      <scheme val="minor"/>
    </font>
    <font>
      <i/>
      <sz val="18"/>
      <color theme="1"/>
      <name val="Calibri"/>
      <family val="2"/>
      <scheme val="minor"/>
    </font>
    <font>
      <b/>
      <sz val="20"/>
      <color theme="1"/>
      <name val="Calibri"/>
      <family val="2"/>
      <scheme val="minor"/>
    </font>
    <font>
      <sz val="20"/>
      <name val="Calibri"/>
      <family val="2"/>
      <scheme val="minor"/>
    </font>
    <font>
      <sz val="20"/>
      <color theme="1"/>
      <name val="Calibri"/>
      <family val="2"/>
      <scheme val="minor"/>
    </font>
    <font>
      <sz val="16"/>
      <color theme="1"/>
      <name val="Calibri"/>
      <family val="2"/>
      <scheme val="minor"/>
    </font>
    <font>
      <b/>
      <sz val="30"/>
      <color theme="1"/>
      <name val="Calibri"/>
      <family val="2"/>
      <scheme val="minor"/>
    </font>
    <font>
      <b/>
      <sz val="50"/>
      <color theme="1"/>
      <name val="Calibri"/>
      <family val="2"/>
      <scheme val="minor"/>
    </font>
    <font>
      <b/>
      <i/>
      <sz val="32"/>
      <color theme="1"/>
      <name val="Calibri"/>
      <family val="2"/>
      <scheme val="minor"/>
    </font>
    <font>
      <b/>
      <sz val="14"/>
      <color theme="1"/>
      <name val="Calibri (Body)"/>
    </font>
    <font>
      <sz val="16"/>
      <color rgb="FF000000"/>
      <name val="Calibri"/>
      <family val="2"/>
      <scheme val="minor"/>
    </font>
    <font>
      <b/>
      <i/>
      <sz val="22"/>
      <color theme="1"/>
      <name val="Calibri"/>
      <family val="2"/>
      <scheme val="minor"/>
    </font>
    <font>
      <i/>
      <sz val="20"/>
      <color theme="1"/>
      <name val="Calibri"/>
      <family val="2"/>
      <scheme val="minor"/>
    </font>
    <font>
      <b/>
      <i/>
      <sz val="20"/>
      <color theme="1"/>
      <name val="Calibri"/>
      <family val="2"/>
      <scheme val="minor"/>
    </font>
    <font>
      <sz val="16"/>
      <color rgb="FF000000"/>
      <name val="Arial"/>
      <family val="2"/>
    </font>
    <font>
      <b/>
      <sz val="26"/>
      <color theme="1"/>
      <name val="Arial"/>
      <family val="2"/>
    </font>
    <font>
      <b/>
      <sz val="36"/>
      <color theme="1"/>
      <name val="Arial"/>
      <family val="2"/>
    </font>
    <font>
      <sz val="26"/>
      <color rgb="FF000000"/>
      <name val="Arial"/>
      <family val="2"/>
    </font>
    <font>
      <sz val="26"/>
      <color theme="1"/>
      <name val="Arial"/>
      <family val="2"/>
    </font>
    <font>
      <u/>
      <sz val="12"/>
      <color theme="10"/>
      <name val="Calibri"/>
      <family val="2"/>
      <scheme val="minor"/>
    </font>
    <font>
      <u/>
      <sz val="28"/>
      <color theme="10"/>
      <name val="Calibri"/>
      <family val="2"/>
      <scheme val="minor"/>
    </font>
    <font>
      <sz val="11"/>
      <color theme="1"/>
      <name val="Arial"/>
      <family val="2"/>
    </font>
    <font>
      <u/>
      <sz val="11"/>
      <color theme="10"/>
      <name val="Calibri"/>
      <family val="2"/>
      <scheme val="minor"/>
    </font>
    <font>
      <b/>
      <u/>
      <sz val="14"/>
      <color theme="10"/>
      <name val="Calibri"/>
      <family val="2"/>
      <scheme val="minor"/>
    </font>
    <font>
      <i/>
      <sz val="11"/>
      <color theme="1"/>
      <name val="Arial"/>
      <family val="2"/>
    </font>
    <font>
      <b/>
      <sz val="14"/>
      <name val="Arial"/>
      <family val="2"/>
    </font>
    <font>
      <sz val="10"/>
      <color theme="1"/>
      <name val="Arial"/>
      <family val="2"/>
    </font>
    <font>
      <b/>
      <sz val="12"/>
      <color rgb="FF000000"/>
      <name val="Arial"/>
      <family val="2"/>
    </font>
    <font>
      <sz val="12"/>
      <color rgb="FF000000"/>
      <name val="Arial"/>
      <family val="2"/>
    </font>
    <font>
      <b/>
      <i/>
      <sz val="12"/>
      <color theme="1"/>
      <name val="Calibri"/>
      <family val="2"/>
      <scheme val="minor"/>
    </font>
    <font>
      <sz val="8"/>
      <color rgb="FF4D5156"/>
      <name val="Arial"/>
      <family val="2"/>
    </font>
  </fonts>
  <fills count="14">
    <fill>
      <patternFill patternType="none"/>
    </fill>
    <fill>
      <patternFill patternType="gray125"/>
    </fill>
    <fill>
      <patternFill patternType="solid">
        <fgColor theme="7" tint="0.39997558519241921"/>
        <bgColor indexed="64"/>
      </patternFill>
    </fill>
    <fill>
      <patternFill patternType="solid">
        <fgColor rgb="FFEDC280"/>
        <bgColor indexed="64"/>
      </patternFill>
    </fill>
    <fill>
      <patternFill patternType="solid">
        <fgColor rgb="FFBBEDFF"/>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7" tint="0.79998168889431442"/>
        <bgColor indexed="64"/>
      </patternFill>
    </fill>
  </fills>
  <borders count="8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indexed="64"/>
      </left>
      <right style="thick">
        <color indexed="64"/>
      </right>
      <top style="thick">
        <color indexed="64"/>
      </top>
      <bottom style="thick">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thin">
        <color indexed="64"/>
      </left>
      <right style="thin">
        <color indexed="64"/>
      </right>
      <top style="thin">
        <color indexed="64"/>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style="thin">
        <color indexed="64"/>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style="medium">
        <color indexed="64"/>
      </top>
      <bottom/>
      <diagonal/>
    </border>
    <border>
      <left style="thick">
        <color indexed="64"/>
      </left>
      <right/>
      <top style="medium">
        <color indexed="64"/>
      </top>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ck">
        <color auto="1"/>
      </right>
      <top style="thick">
        <color auto="1"/>
      </top>
      <bottom style="thick">
        <color auto="1"/>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n">
        <color indexed="64"/>
      </bottom>
      <diagonal/>
    </border>
  </borders>
  <cellStyleXfs count="8">
    <xf numFmtId="0" fontId="0" fillId="0" borderId="0"/>
    <xf numFmtId="43" fontId="3" fillId="0" borderId="0" applyFont="0" applyFill="0" applyBorder="0" applyAlignment="0" applyProtection="0"/>
    <xf numFmtId="0" fontId="4" fillId="2" borderId="0"/>
    <xf numFmtId="0" fontId="3" fillId="0" borderId="0"/>
    <xf numFmtId="0" fontId="30" fillId="0" borderId="0" applyNumberFormat="0" applyFill="0" applyBorder="0" applyAlignment="0" applyProtection="0"/>
    <xf numFmtId="0" fontId="2" fillId="0" borderId="0"/>
    <xf numFmtId="0" fontId="33" fillId="0" borderId="0" applyNumberFormat="0" applyFill="0" applyBorder="0" applyAlignment="0" applyProtection="0"/>
    <xf numFmtId="0" fontId="1" fillId="0" borderId="0"/>
  </cellStyleXfs>
  <cellXfs count="266">
    <xf numFmtId="0" fontId="0" fillId="0" borderId="0" xfId="0"/>
    <xf numFmtId="0" fontId="6" fillId="0" borderId="0" xfId="0" applyFont="1" applyAlignment="1">
      <alignment wrapText="1"/>
    </xf>
    <xf numFmtId="0" fontId="8" fillId="0" borderId="0" xfId="0" applyFont="1"/>
    <xf numFmtId="43" fontId="8" fillId="0" borderId="0" xfId="0" applyNumberFormat="1" applyFont="1" applyAlignment="1">
      <alignment horizontal="center" vertical="center"/>
    </xf>
    <xf numFmtId="3" fontId="14" fillId="0" borderId="4" xfId="0" applyNumberFormat="1" applyFont="1" applyBorder="1" applyAlignment="1">
      <alignment horizontal="center" vertical="center"/>
    </xf>
    <xf numFmtId="0" fontId="14" fillId="0" borderId="4" xfId="0" applyFont="1" applyBorder="1" applyAlignment="1">
      <alignment horizontal="center" vertical="center"/>
    </xf>
    <xf numFmtId="1" fontId="14" fillId="0" borderId="4" xfId="0" applyNumberFormat="1" applyFont="1" applyBorder="1" applyAlignment="1">
      <alignment horizontal="center" vertical="center"/>
    </xf>
    <xf numFmtId="167" fontId="15" fillId="0" borderId="2" xfId="0" applyNumberFormat="1" applyFont="1" applyBorder="1" applyAlignment="1">
      <alignment horizontal="center" vertical="center"/>
    </xf>
    <xf numFmtId="164" fontId="15" fillId="0" borderId="2" xfId="1" applyNumberFormat="1" applyFont="1" applyFill="1" applyBorder="1" applyAlignment="1">
      <alignment horizontal="center"/>
    </xf>
    <xf numFmtId="164" fontId="15" fillId="0" borderId="2" xfId="0" applyNumberFormat="1" applyFont="1" applyBorder="1" applyAlignment="1">
      <alignment horizontal="center" vertical="center"/>
    </xf>
    <xf numFmtId="164" fontId="15" fillId="0" borderId="4" xfId="0" applyNumberFormat="1" applyFont="1" applyBorder="1" applyAlignment="1">
      <alignment horizontal="center" vertical="center"/>
    </xf>
    <xf numFmtId="1" fontId="15" fillId="0" borderId="2" xfId="0" applyNumberFormat="1" applyFont="1" applyBorder="1" applyAlignment="1">
      <alignment horizontal="center" vertical="center" wrapText="1"/>
    </xf>
    <xf numFmtId="166" fontId="15" fillId="0" borderId="2" xfId="0" applyNumberFormat="1" applyFont="1" applyBorder="1" applyAlignment="1">
      <alignment horizontal="center" vertical="center"/>
    </xf>
    <xf numFmtId="0" fontId="15" fillId="0" borderId="2" xfId="0" applyFont="1" applyBorder="1" applyAlignment="1">
      <alignment horizontal="center" vertical="center"/>
    </xf>
    <xf numFmtId="164" fontId="15" fillId="0" borderId="2" xfId="1" applyNumberFormat="1" applyFont="1" applyBorder="1" applyAlignment="1">
      <alignment horizontal="center"/>
    </xf>
    <xf numFmtId="165" fontId="15" fillId="0" borderId="2" xfId="1" applyNumberFormat="1" applyFont="1" applyBorder="1" applyAlignment="1">
      <alignment horizontal="center"/>
    </xf>
    <xf numFmtId="0" fontId="15" fillId="0" borderId="4" xfId="0" applyFont="1" applyBorder="1" applyAlignment="1">
      <alignment horizontal="center" vertical="center"/>
    </xf>
    <xf numFmtId="0" fontId="9" fillId="0" borderId="9" xfId="0" applyFont="1" applyBorder="1" applyAlignment="1">
      <alignment horizontal="center" vertical="center"/>
    </xf>
    <xf numFmtId="164" fontId="9" fillId="0" borderId="9" xfId="0" applyNumberFormat="1" applyFont="1" applyBorder="1" applyAlignment="1">
      <alignment horizontal="center" vertical="center"/>
    </xf>
    <xf numFmtId="43" fontId="9" fillId="0" borderId="9" xfId="0" applyNumberFormat="1" applyFont="1" applyBorder="1" applyAlignment="1">
      <alignment horizontal="center" vertical="center"/>
    </xf>
    <xf numFmtId="0" fontId="7" fillId="3" borderId="0" xfId="0" applyFont="1" applyFill="1" applyAlignment="1">
      <alignment vertical="top" wrapText="1"/>
    </xf>
    <xf numFmtId="0" fontId="7" fillId="3" borderId="0" xfId="0" applyFont="1" applyFill="1" applyAlignment="1">
      <alignment vertical="center"/>
    </xf>
    <xf numFmtId="3" fontId="14" fillId="0" borderId="1" xfId="0" applyNumberFormat="1" applyFont="1" applyBorder="1" applyAlignment="1">
      <alignment horizontal="center" vertical="center" wrapText="1"/>
    </xf>
    <xf numFmtId="0" fontId="13" fillId="5" borderId="15" xfId="0" applyFont="1" applyFill="1" applyBorder="1" applyAlignment="1">
      <alignment horizontal="center" vertical="center"/>
    </xf>
    <xf numFmtId="0" fontId="7" fillId="3" borderId="14" xfId="0" applyFont="1" applyFill="1" applyBorder="1" applyAlignment="1">
      <alignment vertical="center"/>
    </xf>
    <xf numFmtId="0" fontId="13" fillId="5" borderId="23" xfId="0" applyFont="1" applyFill="1" applyBorder="1" applyAlignment="1">
      <alignment horizontal="center" vertical="center"/>
    </xf>
    <xf numFmtId="0" fontId="13" fillId="5" borderId="24" xfId="0" applyFont="1" applyFill="1" applyBorder="1" applyAlignment="1">
      <alignment horizontal="center" vertical="center"/>
    </xf>
    <xf numFmtId="0" fontId="13" fillId="0" borderId="25" xfId="0" applyFont="1" applyBorder="1" applyAlignment="1">
      <alignment horizontal="center" vertical="center"/>
    </xf>
    <xf numFmtId="3" fontId="14" fillId="0" borderId="26" xfId="0" applyNumberFormat="1" applyFont="1" applyBorder="1" applyAlignment="1">
      <alignment horizontal="center" vertical="center" wrapText="1"/>
    </xf>
    <xf numFmtId="0" fontId="13" fillId="0" borderId="27" xfId="0" applyFont="1" applyBorder="1" applyAlignment="1">
      <alignment horizontal="center" vertical="center"/>
    </xf>
    <xf numFmtId="0" fontId="15" fillId="0" borderId="28" xfId="0" applyFont="1" applyBorder="1" applyAlignment="1">
      <alignment horizontal="center" vertical="center"/>
    </xf>
    <xf numFmtId="0" fontId="13" fillId="0" borderId="29" xfId="0" applyFont="1" applyBorder="1" applyAlignment="1">
      <alignment horizontal="center" vertical="center"/>
    </xf>
    <xf numFmtId="167" fontId="15" fillId="0" borderId="30" xfId="0" applyNumberFormat="1" applyFont="1" applyBorder="1" applyAlignment="1">
      <alignment horizontal="center" vertical="center"/>
    </xf>
    <xf numFmtId="164" fontId="15" fillId="0" borderId="30" xfId="1" applyNumberFormat="1" applyFont="1" applyFill="1" applyBorder="1" applyAlignment="1">
      <alignment horizontal="center" wrapText="1"/>
    </xf>
    <xf numFmtId="164" fontId="15" fillId="0" borderId="30" xfId="0" applyNumberFormat="1" applyFont="1" applyBorder="1" applyAlignment="1">
      <alignment horizontal="center" vertical="center"/>
    </xf>
    <xf numFmtId="164" fontId="15" fillId="0" borderId="30" xfId="1" applyNumberFormat="1" applyFont="1" applyBorder="1" applyAlignment="1">
      <alignment horizontal="center" wrapText="1"/>
    </xf>
    <xf numFmtId="164" fontId="15" fillId="0" borderId="28" xfId="0" applyNumberFormat="1" applyFont="1" applyBorder="1" applyAlignment="1">
      <alignment horizontal="center" vertical="center"/>
    </xf>
    <xf numFmtId="1" fontId="15" fillId="0" borderId="30" xfId="0" applyNumberFormat="1" applyFont="1" applyBorder="1" applyAlignment="1">
      <alignment horizontal="center" vertical="center" wrapText="1"/>
    </xf>
    <xf numFmtId="166" fontId="15" fillId="0" borderId="30" xfId="0" applyNumberFormat="1" applyFont="1" applyBorder="1" applyAlignment="1">
      <alignment horizontal="center" vertical="center"/>
    </xf>
    <xf numFmtId="164" fontId="15" fillId="0" borderId="30" xfId="1" applyNumberFormat="1" applyFont="1" applyBorder="1" applyAlignment="1">
      <alignment horizontal="center"/>
    </xf>
    <xf numFmtId="165" fontId="15" fillId="0" borderId="30" xfId="1" applyNumberFormat="1" applyFont="1" applyBorder="1" applyAlignment="1">
      <alignment horizontal="center"/>
    </xf>
    <xf numFmtId="0" fontId="8" fillId="0" borderId="21" xfId="0" applyFont="1" applyBorder="1" applyAlignment="1">
      <alignment horizontal="center" vertical="center"/>
    </xf>
    <xf numFmtId="1" fontId="15" fillId="0" borderId="0" xfId="0" applyNumberFormat="1" applyFont="1" applyAlignment="1">
      <alignment horizontal="right"/>
    </xf>
    <xf numFmtId="1" fontId="15" fillId="0" borderId="40" xfId="0" applyNumberFormat="1" applyFont="1" applyBorder="1" applyAlignment="1">
      <alignment horizontal="right"/>
    </xf>
    <xf numFmtId="0" fontId="16" fillId="0" borderId="2" xfId="0" applyFont="1" applyBorder="1" applyAlignment="1">
      <alignment horizontal="center"/>
    </xf>
    <xf numFmtId="0" fontId="16" fillId="0" borderId="3" xfId="0" applyFont="1" applyBorder="1" applyAlignment="1">
      <alignment horizontal="center"/>
    </xf>
    <xf numFmtId="0" fontId="21" fillId="0" borderId="2" xfId="0" applyFont="1" applyBorder="1" applyAlignment="1">
      <alignment horizontal="center"/>
    </xf>
    <xf numFmtId="0" fontId="16" fillId="0" borderId="6" xfId="0" applyFont="1" applyBorder="1" applyAlignment="1">
      <alignment horizontal="left"/>
    </xf>
    <xf numFmtId="0" fontId="18" fillId="3" borderId="19" xfId="0" applyFont="1" applyFill="1" applyBorder="1"/>
    <xf numFmtId="0" fontId="18" fillId="3" borderId="14" xfId="0" applyFont="1" applyFill="1" applyBorder="1"/>
    <xf numFmtId="3" fontId="14" fillId="0" borderId="28" xfId="0" applyNumberFormat="1" applyFont="1" applyBorder="1" applyAlignment="1">
      <alignment horizontal="center" vertical="center"/>
    </xf>
    <xf numFmtId="0" fontId="21" fillId="0" borderId="6" xfId="0" applyFont="1" applyBorder="1" applyAlignment="1">
      <alignment horizontal="left"/>
    </xf>
    <xf numFmtId="0" fontId="21" fillId="0" borderId="53" xfId="0" applyFont="1" applyBorder="1" applyAlignment="1">
      <alignment horizontal="center"/>
    </xf>
    <xf numFmtId="0" fontId="21" fillId="0" borderId="54" xfId="0" applyFont="1" applyBorder="1" applyAlignment="1">
      <alignment horizontal="center"/>
    </xf>
    <xf numFmtId="2" fontId="16" fillId="0" borderId="2" xfId="0" applyNumberFormat="1" applyFont="1" applyBorder="1" applyAlignment="1">
      <alignment horizontal="center"/>
    </xf>
    <xf numFmtId="0" fontId="16" fillId="0" borderId="55" xfId="0" applyFont="1" applyBorder="1" applyAlignment="1">
      <alignment horizontal="left"/>
    </xf>
    <xf numFmtId="2" fontId="16" fillId="0" borderId="4" xfId="0" applyNumberFormat="1" applyFont="1" applyBorder="1" applyAlignment="1">
      <alignment horizontal="center"/>
    </xf>
    <xf numFmtId="0" fontId="16" fillId="0" borderId="56" xfId="0" applyFont="1" applyBorder="1" applyAlignment="1">
      <alignment horizontal="center"/>
    </xf>
    <xf numFmtId="0" fontId="16" fillId="0" borderId="48" xfId="0" applyFont="1" applyBorder="1" applyAlignment="1">
      <alignment horizontal="left"/>
    </xf>
    <xf numFmtId="0" fontId="21" fillId="0" borderId="1" xfId="0" applyFont="1" applyBorder="1" applyAlignment="1">
      <alignment horizontal="center"/>
    </xf>
    <xf numFmtId="0" fontId="16" fillId="0" borderId="49" xfId="0" applyFont="1" applyBorder="1" applyAlignment="1">
      <alignment horizontal="center"/>
    </xf>
    <xf numFmtId="0" fontId="21" fillId="0" borderId="4" xfId="0" applyFont="1" applyBorder="1" applyAlignment="1">
      <alignment horizontal="center"/>
    </xf>
    <xf numFmtId="0" fontId="16" fillId="0" borderId="57" xfId="0" applyFont="1" applyBorder="1" applyAlignment="1">
      <alignment horizontal="left"/>
    </xf>
    <xf numFmtId="0" fontId="16" fillId="0" borderId="58" xfId="0" applyFont="1" applyBorder="1" applyAlignment="1">
      <alignment horizontal="center"/>
    </xf>
    <xf numFmtId="0" fontId="16" fillId="0" borderId="59" xfId="0" applyFont="1" applyBorder="1" applyAlignment="1">
      <alignment horizontal="center"/>
    </xf>
    <xf numFmtId="0" fontId="8" fillId="0" borderId="50" xfId="0" applyFont="1" applyBorder="1" applyAlignment="1">
      <alignment horizontal="center"/>
    </xf>
    <xf numFmtId="0" fontId="8" fillId="0" borderId="51" xfId="0" applyFont="1" applyBorder="1" applyAlignment="1">
      <alignment horizontal="center"/>
    </xf>
    <xf numFmtId="0" fontId="8" fillId="0" borderId="52" xfId="0" applyFont="1" applyBorder="1" applyAlignment="1">
      <alignment horizontal="center"/>
    </xf>
    <xf numFmtId="0" fontId="3" fillId="0" borderId="0" xfId="3"/>
    <xf numFmtId="0" fontId="32" fillId="0" borderId="0" xfId="5" applyFont="1" applyAlignment="1">
      <alignment horizontal="justify" vertical="center"/>
    </xf>
    <xf numFmtId="0" fontId="2" fillId="0" borderId="0" xfId="5"/>
    <xf numFmtId="0" fontId="34" fillId="0" borderId="11" xfId="6" applyFont="1" applyBorder="1" applyAlignment="1">
      <alignment horizontal="center" vertical="center"/>
    </xf>
    <xf numFmtId="0" fontId="35" fillId="0" borderId="11" xfId="5" applyFont="1" applyBorder="1" applyAlignment="1">
      <alignment horizontal="center" vertical="center" wrapText="1"/>
    </xf>
    <xf numFmtId="0" fontId="36" fillId="11" borderId="11" xfId="5" applyFont="1" applyFill="1" applyBorder="1" applyAlignment="1">
      <alignment horizontal="center" vertical="center"/>
    </xf>
    <xf numFmtId="0" fontId="37" fillId="0" borderId="66" xfId="5" applyFont="1" applyBorder="1" applyAlignment="1">
      <alignment horizontal="justify" vertical="center"/>
    </xf>
    <xf numFmtId="0" fontId="37" fillId="0" borderId="67" xfId="5" applyFont="1" applyBorder="1" applyAlignment="1">
      <alignment horizontal="justify" vertical="center"/>
    </xf>
    <xf numFmtId="0" fontId="38" fillId="12" borderId="11" xfId="5" applyFont="1" applyFill="1" applyBorder="1" applyAlignment="1">
      <alignment horizontal="center" vertical="center"/>
    </xf>
    <xf numFmtId="0" fontId="37" fillId="0" borderId="18" xfId="5" applyFont="1" applyBorder="1" applyAlignment="1">
      <alignment horizontal="justify" vertical="center"/>
    </xf>
    <xf numFmtId="0" fontId="39" fillId="0" borderId="0" xfId="5" applyFont="1" applyAlignment="1">
      <alignment vertical="center"/>
    </xf>
    <xf numFmtId="0" fontId="38" fillId="12" borderId="11" xfId="5" applyFont="1" applyFill="1" applyBorder="1" applyAlignment="1">
      <alignment horizontal="center" vertical="center" wrapText="1"/>
    </xf>
    <xf numFmtId="0" fontId="2" fillId="0" borderId="68" xfId="5" applyBorder="1"/>
    <xf numFmtId="0" fontId="2" fillId="0" borderId="69" xfId="5" applyBorder="1"/>
    <xf numFmtId="0" fontId="2" fillId="0" borderId="70" xfId="5" applyBorder="1"/>
    <xf numFmtId="0" fontId="1" fillId="0" borderId="0" xfId="7"/>
    <xf numFmtId="0" fontId="7" fillId="2" borderId="65" xfId="7" applyFont="1" applyFill="1" applyBorder="1" applyAlignment="1">
      <alignment horizontal="center" vertical="center"/>
    </xf>
    <xf numFmtId="0" fontId="7" fillId="2" borderId="11" xfId="7" applyFont="1" applyFill="1" applyBorder="1" applyAlignment="1">
      <alignment horizontal="center" vertical="center"/>
    </xf>
    <xf numFmtId="0" fontId="40" fillId="0" borderId="48" xfId="7" applyFont="1" applyBorder="1" applyAlignment="1">
      <alignment horizontal="center" vertical="center" wrapText="1"/>
    </xf>
    <xf numFmtId="0" fontId="3" fillId="0" borderId="49" xfId="7" applyFont="1" applyBorder="1" applyAlignment="1">
      <alignment horizontal="left" vertical="center" wrapText="1"/>
    </xf>
    <xf numFmtId="0" fontId="40" fillId="0" borderId="6" xfId="7" applyFont="1" applyBorder="1" applyAlignment="1">
      <alignment horizontal="center" vertical="center" wrapText="1"/>
    </xf>
    <xf numFmtId="0" fontId="3" fillId="0" borderId="3" xfId="7" applyFont="1" applyBorder="1" applyAlignment="1">
      <alignment horizontal="left" vertical="center" wrapText="1"/>
    </xf>
    <xf numFmtId="0" fontId="40" fillId="0" borderId="71" xfId="7" applyFont="1" applyBorder="1" applyAlignment="1">
      <alignment horizontal="center" vertical="center" wrapText="1"/>
    </xf>
    <xf numFmtId="0" fontId="3" fillId="0" borderId="10" xfId="7" applyFont="1" applyBorder="1" applyAlignment="1">
      <alignment horizontal="left" vertical="center" wrapText="1"/>
    </xf>
    <xf numFmtId="0" fontId="41" fillId="0" borderId="0" xfId="7" applyFont="1"/>
    <xf numFmtId="168" fontId="16" fillId="0" borderId="1" xfId="0" applyNumberFormat="1" applyFont="1" applyBorder="1" applyAlignment="1">
      <alignment horizontal="center"/>
    </xf>
    <xf numFmtId="0" fontId="0" fillId="0" borderId="3" xfId="0" applyBorder="1" applyAlignment="1">
      <alignment horizontal="left" vertical="center" wrapText="1"/>
    </xf>
    <xf numFmtId="0" fontId="3" fillId="0" borderId="0" xfId="0" applyFont="1" applyAlignment="1">
      <alignment horizontal="left" vertical="center" wrapText="1"/>
    </xf>
    <xf numFmtId="0" fontId="25" fillId="0" borderId="0" xfId="3" applyFont="1" applyAlignment="1">
      <alignment horizontal="left" vertical="top" wrapText="1"/>
    </xf>
    <xf numFmtId="0" fontId="28" fillId="0" borderId="0" xfId="3" applyFont="1" applyAlignment="1">
      <alignment horizontal="left" vertical="top" wrapText="1"/>
    </xf>
    <xf numFmtId="0" fontId="3" fillId="0" borderId="14" xfId="3" applyBorder="1"/>
    <xf numFmtId="0" fontId="3" fillId="0" borderId="20" xfId="3" applyBorder="1"/>
    <xf numFmtId="0" fontId="3" fillId="0" borderId="22" xfId="3" applyBorder="1"/>
    <xf numFmtId="0" fontId="3" fillId="0" borderId="21" xfId="3" applyBorder="1"/>
    <xf numFmtId="0" fontId="25" fillId="0" borderId="21" xfId="3" applyFont="1" applyBorder="1" applyAlignment="1">
      <alignment horizontal="left" vertical="top" wrapText="1"/>
    </xf>
    <xf numFmtId="0" fontId="28" fillId="0" borderId="21" xfId="3" applyFont="1" applyBorder="1" applyAlignment="1">
      <alignment horizontal="left" vertical="top" wrapText="1"/>
    </xf>
    <xf numFmtId="0" fontId="28" fillId="0" borderId="22" xfId="3" applyFont="1" applyBorder="1" applyAlignment="1">
      <alignment horizontal="left" vertical="top" wrapText="1"/>
    </xf>
    <xf numFmtId="0" fontId="28" fillId="0" borderId="42" xfId="3" applyFont="1" applyBorder="1" applyAlignment="1">
      <alignment horizontal="center" vertical="top" wrapText="1"/>
    </xf>
    <xf numFmtId="0" fontId="3" fillId="0" borderId="42" xfId="3" applyBorder="1"/>
    <xf numFmtId="0" fontId="3" fillId="0" borderId="43" xfId="3" applyBorder="1"/>
    <xf numFmtId="0" fontId="28" fillId="0" borderId="0" xfId="3" applyFont="1" applyAlignment="1">
      <alignment vertical="top" wrapText="1"/>
    </xf>
    <xf numFmtId="2" fontId="15" fillId="0" borderId="2" xfId="0" applyNumberFormat="1" applyFont="1" applyBorder="1" applyAlignment="1">
      <alignment horizontal="center" vertical="center"/>
    </xf>
    <xf numFmtId="1" fontId="15" fillId="0" borderId="2" xfId="0" applyNumberFormat="1" applyFont="1" applyBorder="1" applyAlignment="1">
      <alignment horizontal="center" vertical="center"/>
    </xf>
    <xf numFmtId="2" fontId="15" fillId="0" borderId="30" xfId="0" applyNumberFormat="1" applyFont="1" applyBorder="1" applyAlignment="1">
      <alignment horizontal="center" vertical="center"/>
    </xf>
    <xf numFmtId="1" fontId="15" fillId="0" borderId="30" xfId="0" applyNumberFormat="1" applyFont="1" applyBorder="1" applyAlignment="1">
      <alignment horizontal="center" vertical="center"/>
    </xf>
    <xf numFmtId="0" fontId="13" fillId="0" borderId="21" xfId="0" applyFont="1" applyBorder="1" applyAlignment="1">
      <alignment horizontal="center" vertical="center"/>
    </xf>
    <xf numFmtId="43" fontId="13" fillId="0" borderId="0" xfId="0" applyNumberFormat="1" applyFont="1" applyAlignment="1">
      <alignment horizontal="center" vertical="center"/>
    </xf>
    <xf numFmtId="0" fontId="23" fillId="0" borderId="0" xfId="0" applyFont="1" applyAlignment="1">
      <alignment wrapText="1"/>
    </xf>
    <xf numFmtId="0" fontId="13" fillId="5" borderId="1" xfId="0" applyFont="1" applyFill="1" applyBorder="1" applyAlignment="1">
      <alignment horizontal="center" vertical="center"/>
    </xf>
    <xf numFmtId="164" fontId="15" fillId="0" borderId="1" xfId="1" applyNumberFormat="1" applyFont="1" applyFill="1" applyBorder="1" applyAlignment="1">
      <alignment horizontal="center"/>
    </xf>
    <xf numFmtId="164" fontId="15" fillId="0" borderId="2" xfId="1" applyNumberFormat="1" applyFont="1" applyFill="1" applyBorder="1" applyAlignment="1">
      <alignment horizontal="center" wrapText="1"/>
    </xf>
    <xf numFmtId="164" fontId="15" fillId="0" borderId="7" xfId="1" applyNumberFormat="1" applyFont="1" applyBorder="1" applyAlignment="1">
      <alignment horizontal="center" wrapText="1"/>
    </xf>
    <xf numFmtId="164" fontId="15" fillId="0" borderId="7" xfId="0" applyNumberFormat="1" applyFont="1" applyBorder="1" applyAlignment="1">
      <alignment horizontal="center" vertical="center"/>
    </xf>
    <xf numFmtId="164" fontId="15" fillId="0" borderId="12" xfId="0" applyNumberFormat="1" applyFont="1" applyBorder="1" applyAlignment="1">
      <alignment horizontal="center" vertical="center"/>
    </xf>
    <xf numFmtId="1" fontId="15" fillId="0" borderId="1" xfId="0" applyNumberFormat="1" applyFont="1" applyBorder="1" applyAlignment="1">
      <alignment horizontal="center" vertical="center" wrapText="1"/>
    </xf>
    <xf numFmtId="1" fontId="15" fillId="0" borderId="16" xfId="0" applyNumberFormat="1" applyFont="1" applyBorder="1" applyAlignment="1">
      <alignment horizontal="center" vertical="center" wrapText="1"/>
    </xf>
    <xf numFmtId="2" fontId="15" fillId="0" borderId="7" xfId="0" applyNumberFormat="1" applyFont="1" applyBorder="1" applyAlignment="1">
      <alignment horizontal="center" vertical="center"/>
    </xf>
    <xf numFmtId="1" fontId="15" fillId="0" borderId="7" xfId="0" applyNumberFormat="1" applyFont="1" applyBorder="1" applyAlignment="1">
      <alignment horizontal="center" vertical="center"/>
    </xf>
    <xf numFmtId="0" fontId="9" fillId="0" borderId="81" xfId="0" applyFont="1" applyBorder="1" applyAlignment="1">
      <alignment horizontal="center" vertical="center"/>
    </xf>
    <xf numFmtId="164" fontId="9" fillId="0" borderId="81" xfId="0" applyNumberFormat="1" applyFont="1" applyBorder="1" applyAlignment="1">
      <alignment horizontal="center" vertical="center"/>
    </xf>
    <xf numFmtId="0" fontId="0" fillId="0" borderId="20" xfId="0" applyBorder="1"/>
    <xf numFmtId="3" fontId="15" fillId="0" borderId="30" xfId="1" applyNumberFormat="1" applyFont="1" applyBorder="1"/>
    <xf numFmtId="3" fontId="15" fillId="0" borderId="30" xfId="0" applyNumberFormat="1" applyFont="1" applyBorder="1"/>
    <xf numFmtId="1" fontId="15" fillId="0" borderId="30" xfId="0" applyNumberFormat="1" applyFont="1" applyBorder="1" applyAlignment="1">
      <alignment horizontal="center" wrapText="1"/>
    </xf>
    <xf numFmtId="3" fontId="15" fillId="0" borderId="28" xfId="0" applyNumberFormat="1" applyFont="1" applyBorder="1" applyAlignment="1">
      <alignment horizontal="center" vertical="center"/>
    </xf>
    <xf numFmtId="0" fontId="13" fillId="5" borderId="26" xfId="0" applyFont="1" applyFill="1" applyBorder="1" applyAlignment="1">
      <alignment horizontal="center" vertical="center"/>
    </xf>
    <xf numFmtId="166" fontId="15" fillId="0" borderId="4" xfId="0" applyNumberFormat="1" applyFont="1" applyBorder="1" applyAlignment="1">
      <alignment horizontal="center" vertical="center"/>
    </xf>
    <xf numFmtId="166" fontId="15" fillId="0" borderId="28" xfId="0" applyNumberFormat="1" applyFont="1" applyBorder="1" applyAlignment="1">
      <alignment horizontal="center" vertical="center"/>
    </xf>
    <xf numFmtId="0" fontId="13" fillId="0" borderId="4" xfId="0" applyFont="1" applyBorder="1" applyAlignment="1">
      <alignment horizontal="center" vertical="center"/>
    </xf>
    <xf numFmtId="166" fontId="15" fillId="0" borderId="12" xfId="0" applyNumberFormat="1" applyFont="1" applyBorder="1" applyAlignment="1">
      <alignment horizontal="center" vertical="center"/>
    </xf>
    <xf numFmtId="0" fontId="13" fillId="5" borderId="16" xfId="0" applyFont="1" applyFill="1" applyBorder="1" applyAlignment="1">
      <alignment horizontal="center" vertical="center"/>
    </xf>
    <xf numFmtId="3" fontId="14" fillId="0" borderId="16" xfId="0" applyNumberFormat="1" applyFont="1" applyBorder="1" applyAlignment="1">
      <alignment horizontal="center" vertical="center" wrapText="1"/>
    </xf>
    <xf numFmtId="167" fontId="15" fillId="0" borderId="7" xfId="0" applyNumberFormat="1" applyFont="1" applyBorder="1" applyAlignment="1">
      <alignment horizontal="center" vertical="center"/>
    </xf>
    <xf numFmtId="164" fontId="15" fillId="0" borderId="7" xfId="1" applyNumberFormat="1" applyFont="1" applyFill="1" applyBorder="1" applyAlignment="1">
      <alignment horizontal="center" wrapText="1"/>
    </xf>
    <xf numFmtId="1" fontId="15" fillId="0" borderId="7" xfId="0" applyNumberFormat="1" applyFont="1" applyBorder="1" applyAlignment="1">
      <alignment horizontal="center" vertical="center" wrapText="1"/>
    </xf>
    <xf numFmtId="0" fontId="23" fillId="0" borderId="85" xfId="0" applyFont="1" applyBorder="1" applyAlignment="1">
      <alignment wrapText="1"/>
    </xf>
    <xf numFmtId="0" fontId="15" fillId="0" borderId="12" xfId="0" applyFont="1" applyBorder="1" applyAlignment="1">
      <alignment horizontal="center" vertical="center"/>
    </xf>
    <xf numFmtId="0" fontId="6" fillId="0" borderId="85" xfId="0" applyFont="1" applyBorder="1" applyAlignment="1">
      <alignment wrapText="1"/>
    </xf>
    <xf numFmtId="3" fontId="14" fillId="0" borderId="12" xfId="0" applyNumberFormat="1" applyFont="1" applyBorder="1" applyAlignment="1">
      <alignment horizontal="center" vertical="center"/>
    </xf>
    <xf numFmtId="164" fontId="15" fillId="0" borderId="7" xfId="1" applyNumberFormat="1" applyFont="1" applyBorder="1" applyAlignment="1">
      <alignment horizontal="center"/>
    </xf>
    <xf numFmtId="166" fontId="15" fillId="0" borderId="7" xfId="0" applyNumberFormat="1" applyFont="1" applyBorder="1" applyAlignment="1">
      <alignment horizontal="center" vertical="center"/>
    </xf>
    <xf numFmtId="1" fontId="15" fillId="0" borderId="45" xfId="0" applyNumberFormat="1" applyFont="1" applyBorder="1" applyAlignment="1">
      <alignment horizontal="right"/>
    </xf>
    <xf numFmtId="165" fontId="15" fillId="0" borderId="7" xfId="1" applyNumberFormat="1" applyFont="1" applyBorder="1" applyAlignment="1">
      <alignment horizontal="center"/>
    </xf>
    <xf numFmtId="1" fontId="15" fillId="0" borderId="2" xfId="1" applyNumberFormat="1" applyFont="1" applyBorder="1" applyAlignment="1">
      <alignment horizontal="center" vertical="center" wrapText="1"/>
    </xf>
    <xf numFmtId="1" fontId="15" fillId="0" borderId="7" xfId="1" applyNumberFormat="1" applyFont="1" applyBorder="1" applyAlignment="1">
      <alignment horizontal="center" vertical="center" wrapText="1"/>
    </xf>
    <xf numFmtId="1" fontId="15" fillId="0" borderId="30" xfId="1" applyNumberFormat="1" applyFont="1" applyBorder="1" applyAlignment="1">
      <alignment horizontal="center" vertical="center" wrapText="1"/>
    </xf>
    <xf numFmtId="0" fontId="26" fillId="6" borderId="78" xfId="3" applyFont="1" applyFill="1" applyBorder="1" applyAlignment="1">
      <alignment horizontal="left"/>
    </xf>
    <xf numFmtId="0" fontId="26" fillId="6" borderId="73" xfId="3" applyFont="1" applyFill="1" applyBorder="1" applyAlignment="1">
      <alignment horizontal="left"/>
    </xf>
    <xf numFmtId="0" fontId="28" fillId="0" borderId="31" xfId="3" applyFont="1" applyBorder="1" applyAlignment="1">
      <alignment horizontal="left" vertical="top" wrapText="1"/>
    </xf>
    <xf numFmtId="0" fontId="28" fillId="0" borderId="8" xfId="3" applyFont="1" applyBorder="1" applyAlignment="1">
      <alignment horizontal="left" vertical="top" wrapText="1"/>
    </xf>
    <xf numFmtId="0" fontId="28" fillId="0" borderId="32" xfId="3" applyFont="1" applyBorder="1" applyAlignment="1">
      <alignment horizontal="left" vertical="top" wrapText="1"/>
    </xf>
    <xf numFmtId="0" fontId="26" fillId="6" borderId="79" xfId="3" applyFont="1" applyFill="1" applyBorder="1" applyAlignment="1">
      <alignment horizontal="left"/>
    </xf>
    <xf numFmtId="0" fontId="26" fillId="6" borderId="60" xfId="3" applyFont="1" applyFill="1" applyBorder="1" applyAlignment="1">
      <alignment horizontal="left"/>
    </xf>
    <xf numFmtId="0" fontId="26" fillId="6" borderId="61" xfId="3" applyFont="1" applyFill="1" applyBorder="1" applyAlignment="1">
      <alignment horizontal="left"/>
    </xf>
    <xf numFmtId="0" fontId="28" fillId="0" borderId="33" xfId="3" applyFont="1" applyBorder="1" applyAlignment="1">
      <alignment horizontal="left" vertical="top" wrapText="1"/>
    </xf>
    <xf numFmtId="0" fontId="28" fillId="0" borderId="5" xfId="3" applyFont="1" applyBorder="1" applyAlignment="1">
      <alignment horizontal="left" vertical="top" wrapText="1"/>
    </xf>
    <xf numFmtId="0" fontId="28" fillId="0" borderId="41" xfId="3" applyFont="1" applyBorder="1" applyAlignment="1">
      <alignment horizontal="left" vertical="top" wrapText="1"/>
    </xf>
    <xf numFmtId="0" fontId="28" fillId="0" borderId="34" xfId="3" applyFont="1" applyBorder="1" applyAlignment="1">
      <alignment horizontal="left" vertical="top" wrapText="1"/>
    </xf>
    <xf numFmtId="0" fontId="28" fillId="0" borderId="62" xfId="3" applyFont="1" applyBorder="1" applyAlignment="1">
      <alignment horizontal="left" vertical="top" wrapText="1"/>
    </xf>
    <xf numFmtId="0" fontId="28" fillId="0" borderId="80" xfId="3" applyFont="1" applyBorder="1" applyAlignment="1">
      <alignment horizontal="left" vertical="top" wrapText="1"/>
    </xf>
    <xf numFmtId="0" fontId="28" fillId="0" borderId="35" xfId="3" applyFont="1" applyBorder="1" applyAlignment="1">
      <alignment horizontal="left" vertical="top" wrapText="1"/>
    </xf>
    <xf numFmtId="0" fontId="28" fillId="0" borderId="42" xfId="3" applyFont="1" applyBorder="1" applyAlignment="1">
      <alignment horizontal="left" vertical="top" wrapText="1"/>
    </xf>
    <xf numFmtId="0" fontId="28" fillId="0" borderId="37" xfId="3" applyFont="1" applyBorder="1" applyAlignment="1">
      <alignment horizontal="left" vertical="top" wrapText="1"/>
    </xf>
    <xf numFmtId="0" fontId="31" fillId="0" borderId="39" xfId="4" applyFont="1" applyBorder="1" applyAlignment="1">
      <alignment horizontal="center" vertical="top" wrapText="1"/>
    </xf>
    <xf numFmtId="0" fontId="31" fillId="0" borderId="42" xfId="4" applyFont="1" applyBorder="1" applyAlignment="1">
      <alignment horizontal="center" vertical="top" wrapText="1"/>
    </xf>
    <xf numFmtId="0" fontId="31" fillId="0" borderId="37" xfId="4" applyFont="1" applyBorder="1" applyAlignment="1">
      <alignment horizontal="center" vertical="top" wrapText="1"/>
    </xf>
    <xf numFmtId="0" fontId="27" fillId="10" borderId="74" xfId="3" applyFont="1" applyFill="1" applyBorder="1" applyAlignment="1">
      <alignment horizontal="left"/>
    </xf>
    <xf numFmtId="0" fontId="27" fillId="10" borderId="75" xfId="3" applyFont="1" applyFill="1" applyBorder="1" applyAlignment="1">
      <alignment horizontal="left"/>
    </xf>
    <xf numFmtId="0" fontId="27" fillId="10" borderId="76" xfId="3" applyFont="1" applyFill="1" applyBorder="1" applyAlignment="1">
      <alignment horizontal="left"/>
    </xf>
    <xf numFmtId="0" fontId="27" fillId="13" borderId="77" xfId="3" applyFont="1" applyFill="1" applyBorder="1" applyAlignment="1">
      <alignment horizontal="left"/>
    </xf>
    <xf numFmtId="0" fontId="27" fillId="13" borderId="64" xfId="3" applyFont="1" applyFill="1" applyBorder="1" applyAlignment="1">
      <alignment horizontal="left"/>
    </xf>
    <xf numFmtId="0" fontId="27" fillId="13" borderId="63" xfId="3" applyFont="1" applyFill="1" applyBorder="1" applyAlignment="1">
      <alignment horizontal="left"/>
    </xf>
    <xf numFmtId="0" fontId="26" fillId="6" borderId="72" xfId="3" applyFont="1" applyFill="1" applyBorder="1" applyAlignment="1">
      <alignment horizontal="left"/>
    </xf>
    <xf numFmtId="0" fontId="26" fillId="0" borderId="31" xfId="3" applyFont="1" applyBorder="1" applyAlignment="1">
      <alignment horizontal="left" vertical="top" wrapText="1"/>
    </xf>
    <xf numFmtId="0" fontId="26" fillId="0" borderId="8" xfId="3" applyFont="1" applyBorder="1" applyAlignment="1">
      <alignment horizontal="left" vertical="top" wrapText="1"/>
    </xf>
    <xf numFmtId="0" fontId="26" fillId="0" borderId="32" xfId="3" applyFont="1" applyBorder="1" applyAlignment="1">
      <alignment horizontal="left" vertical="top" wrapText="1"/>
    </xf>
    <xf numFmtId="0" fontId="11" fillId="3" borderId="50" xfId="0" applyFont="1" applyFill="1" applyBorder="1" applyAlignment="1">
      <alignment horizontal="center" vertical="center" wrapText="1"/>
    </xf>
    <xf numFmtId="0" fontId="11" fillId="3" borderId="51" xfId="0" applyFont="1" applyFill="1" applyBorder="1" applyAlignment="1">
      <alignment horizontal="center" vertical="center" wrapText="1"/>
    </xf>
    <xf numFmtId="0" fontId="11" fillId="3" borderId="52" xfId="0" applyFont="1" applyFill="1" applyBorder="1" applyAlignment="1">
      <alignment horizontal="center" vertical="center" wrapText="1"/>
    </xf>
    <xf numFmtId="0" fontId="13" fillId="8" borderId="50" xfId="0" applyFont="1" applyFill="1" applyBorder="1" applyAlignment="1">
      <alignment horizontal="center"/>
    </xf>
    <xf numFmtId="0" fontId="13" fillId="8" borderId="51" xfId="0" applyFont="1" applyFill="1" applyBorder="1" applyAlignment="1">
      <alignment horizontal="center"/>
    </xf>
    <xf numFmtId="0" fontId="13" fillId="8" borderId="52" xfId="0" applyFont="1" applyFill="1" applyBorder="1" applyAlignment="1">
      <alignment horizontal="center"/>
    </xf>
    <xf numFmtId="0" fontId="13" fillId="2" borderId="50" xfId="0" applyFont="1" applyFill="1" applyBorder="1" applyAlignment="1">
      <alignment horizontal="center"/>
    </xf>
    <xf numFmtId="0" fontId="13" fillId="2" borderId="51" xfId="0" applyFont="1" applyFill="1" applyBorder="1" applyAlignment="1">
      <alignment horizontal="center"/>
    </xf>
    <xf numFmtId="0" fontId="13" fillId="2" borderId="52" xfId="0" applyFont="1" applyFill="1" applyBorder="1" applyAlignment="1">
      <alignment horizontal="center"/>
    </xf>
    <xf numFmtId="0" fontId="13" fillId="9" borderId="50" xfId="0" applyFont="1" applyFill="1" applyBorder="1" applyAlignment="1">
      <alignment horizontal="center"/>
    </xf>
    <xf numFmtId="0" fontId="13" fillId="9" borderId="51" xfId="0" applyFont="1" applyFill="1" applyBorder="1" applyAlignment="1">
      <alignment horizontal="center"/>
    </xf>
    <xf numFmtId="0" fontId="13" fillId="9" borderId="52" xfId="0" applyFont="1" applyFill="1" applyBorder="1" applyAlignment="1">
      <alignment horizontal="center"/>
    </xf>
    <xf numFmtId="0" fontId="0" fillId="0" borderId="0" xfId="0" applyAlignment="1">
      <alignment horizontal="center"/>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32" xfId="0" applyFont="1" applyBorder="1" applyAlignment="1">
      <alignment horizontal="left" vertical="center" wrapText="1"/>
    </xf>
    <xf numFmtId="0" fontId="10" fillId="0" borderId="4" xfId="0" applyFont="1" applyBorder="1" applyAlignment="1">
      <alignment horizontal="center" vertical="center"/>
    </xf>
    <xf numFmtId="0" fontId="10" fillId="0" borderId="38" xfId="0" applyFont="1" applyBorder="1" applyAlignment="1">
      <alignment horizontal="center" vertical="center"/>
    </xf>
    <xf numFmtId="0" fontId="10" fillId="0" borderId="12" xfId="0" applyFont="1" applyBorder="1" applyAlignment="1">
      <alignment horizontal="center" vertical="center" wrapText="1"/>
    </xf>
    <xf numFmtId="0" fontId="10" fillId="0" borderId="39" xfId="0" applyFont="1" applyBorder="1" applyAlignment="1">
      <alignment horizontal="center" vertical="center" wrapText="1"/>
    </xf>
    <xf numFmtId="0" fontId="8" fillId="0" borderId="33" xfId="0" applyFont="1" applyBorder="1" applyAlignment="1">
      <alignment horizontal="center" vertical="center"/>
    </xf>
    <xf numFmtId="0" fontId="8" fillId="0" borderId="34" xfId="0" applyFont="1" applyBorder="1" applyAlignment="1">
      <alignment horizontal="center" vertical="center"/>
    </xf>
    <xf numFmtId="0" fontId="8" fillId="0" borderId="2" xfId="0" applyFont="1" applyBorder="1" applyAlignment="1">
      <alignment horizontal="center" vertical="center"/>
    </xf>
    <xf numFmtId="0" fontId="8" fillId="0" borderId="13" xfId="0" applyFont="1" applyBorder="1" applyAlignment="1">
      <alignment horizontal="center" vertical="center"/>
    </xf>
    <xf numFmtId="0" fontId="8" fillId="0" borderId="17" xfId="0" applyFont="1" applyBorder="1" applyAlignment="1">
      <alignment horizontal="center" vertical="center"/>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12" xfId="0" applyFont="1" applyBorder="1" applyAlignment="1">
      <alignment horizontal="center" vertical="center"/>
    </xf>
    <xf numFmtId="0" fontId="8" fillId="0" borderId="16" xfId="0" applyFont="1" applyBorder="1" applyAlignment="1">
      <alignment horizontal="center" vertical="center"/>
    </xf>
    <xf numFmtId="0" fontId="12" fillId="0" borderId="45" xfId="0" applyFont="1" applyBorder="1" applyAlignment="1">
      <alignment horizontal="left" vertical="center" wrapText="1"/>
    </xf>
    <xf numFmtId="0" fontId="12" fillId="0" borderId="46" xfId="0" applyFont="1" applyBorder="1" applyAlignment="1">
      <alignment horizontal="left" vertical="center" wrapText="1"/>
    </xf>
    <xf numFmtId="0" fontId="12" fillId="0" borderId="47" xfId="0" applyFont="1" applyBorder="1" applyAlignment="1">
      <alignment horizontal="left" vertical="center" wrapText="1"/>
    </xf>
    <xf numFmtId="0" fontId="10" fillId="0" borderId="33"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6" xfId="0" applyFont="1" applyBorder="1" applyAlignment="1">
      <alignment horizontal="center" vertical="center" wrapText="1"/>
    </xf>
    <xf numFmtId="0" fontId="10" fillId="0" borderId="2" xfId="0" applyFont="1" applyBorder="1" applyAlignment="1">
      <alignment horizontal="center" vertical="center"/>
    </xf>
    <xf numFmtId="0" fontId="10" fillId="0" borderId="36" xfId="0" applyFont="1" applyBorder="1" applyAlignment="1">
      <alignment horizontal="center" vertical="center"/>
    </xf>
    <xf numFmtId="0" fontId="10" fillId="0" borderId="13" xfId="0" applyFont="1" applyBorder="1" applyAlignment="1">
      <alignment horizontal="center" vertical="center" wrapText="1"/>
    </xf>
    <xf numFmtId="0" fontId="10" fillId="0" borderId="37" xfId="0" applyFont="1" applyBorder="1" applyAlignment="1">
      <alignment horizontal="center" vertical="center" wrapText="1"/>
    </xf>
    <xf numFmtId="0" fontId="13" fillId="5" borderId="29"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2" xfId="0" applyFont="1" applyFill="1" applyBorder="1" applyAlignment="1">
      <alignment horizontal="center" vertical="center"/>
    </xf>
    <xf numFmtId="0" fontId="13" fillId="5" borderId="7" xfId="0" applyFont="1" applyFill="1" applyBorder="1" applyAlignment="1">
      <alignment horizontal="center" vertical="center"/>
    </xf>
    <xf numFmtId="0" fontId="18" fillId="3" borderId="19" xfId="0" applyFont="1" applyFill="1" applyBorder="1" applyAlignment="1">
      <alignment horizontal="left"/>
    </xf>
    <xf numFmtId="0" fontId="18" fillId="3" borderId="14" xfId="0" applyFont="1" applyFill="1" applyBorder="1" applyAlignment="1">
      <alignment horizontal="left"/>
    </xf>
    <xf numFmtId="0" fontId="19" fillId="3" borderId="21" xfId="0" applyFont="1" applyFill="1" applyBorder="1" applyAlignment="1">
      <alignment horizontal="left" vertical="center"/>
    </xf>
    <xf numFmtId="0" fontId="19" fillId="3" borderId="0" xfId="0" applyFont="1" applyFill="1" applyAlignment="1">
      <alignment horizontal="left" vertical="center"/>
    </xf>
    <xf numFmtId="0" fontId="9" fillId="3" borderId="21" xfId="0" applyFont="1" applyFill="1" applyBorder="1" applyAlignment="1">
      <alignment horizontal="left" vertical="top" wrapText="1"/>
    </xf>
    <xf numFmtId="0" fontId="9" fillId="3" borderId="0" xfId="0" applyFont="1" applyFill="1" applyAlignment="1">
      <alignment horizontal="left" vertical="top" wrapText="1"/>
    </xf>
    <xf numFmtId="0" fontId="7" fillId="3" borderId="14" xfId="0" applyFont="1" applyFill="1" applyBorder="1" applyAlignment="1">
      <alignment horizontal="center" vertical="center"/>
    </xf>
    <xf numFmtId="0" fontId="7" fillId="3" borderId="20" xfId="0" applyFont="1" applyFill="1" applyBorder="1" applyAlignment="1">
      <alignment horizontal="center" vertical="center"/>
    </xf>
    <xf numFmtId="0" fontId="7" fillId="3" borderId="0" xfId="0" applyFont="1" applyFill="1" applyAlignment="1">
      <alignment horizontal="center" vertical="center"/>
    </xf>
    <xf numFmtId="0" fontId="7" fillId="3" borderId="22" xfId="0" applyFont="1" applyFill="1" applyBorder="1" applyAlignment="1">
      <alignment horizontal="center" vertical="center"/>
    </xf>
    <xf numFmtId="0" fontId="7" fillId="3" borderId="42" xfId="0" applyFont="1" applyFill="1" applyBorder="1" applyAlignment="1">
      <alignment horizontal="center" vertical="center"/>
    </xf>
    <xf numFmtId="0" fontId="7" fillId="3" borderId="43"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5" xfId="0" applyFont="1" applyFill="1" applyBorder="1" applyAlignment="1">
      <alignment horizontal="center" vertical="center"/>
    </xf>
    <xf numFmtId="0" fontId="5" fillId="4" borderId="41" xfId="0" applyFont="1" applyFill="1" applyBorder="1" applyAlignment="1">
      <alignment horizontal="center" vertical="center"/>
    </xf>
    <xf numFmtId="0" fontId="5" fillId="4" borderId="31" xfId="0" applyFont="1" applyFill="1" applyBorder="1" applyAlignment="1">
      <alignment horizontal="center" vertical="center"/>
    </xf>
    <xf numFmtId="0" fontId="5" fillId="4" borderId="8" xfId="0" applyFont="1" applyFill="1" applyBorder="1" applyAlignment="1">
      <alignment horizontal="center" vertical="center"/>
    </xf>
    <xf numFmtId="0" fontId="5" fillId="4" borderId="32" xfId="0" applyFont="1" applyFill="1" applyBorder="1" applyAlignment="1">
      <alignment horizontal="center" vertical="center"/>
    </xf>
    <xf numFmtId="0" fontId="17" fillId="6" borderId="83" xfId="0" applyFont="1" applyFill="1" applyBorder="1" applyAlignment="1">
      <alignment horizontal="center" vertical="center"/>
    </xf>
    <xf numFmtId="0" fontId="17" fillId="6" borderId="84" xfId="0" applyFont="1" applyFill="1" applyBorder="1" applyAlignment="1">
      <alignment horizontal="center" vertical="center"/>
    </xf>
    <xf numFmtId="0" fontId="17" fillId="6" borderId="82"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32" xfId="0" applyFont="1" applyFill="1" applyBorder="1" applyAlignment="1">
      <alignment horizontal="center" vertical="center"/>
    </xf>
    <xf numFmtId="0" fontId="5" fillId="2" borderId="33"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41" xfId="0" applyFont="1" applyFill="1" applyBorder="1" applyAlignment="1">
      <alignment horizontal="center" vertical="center"/>
    </xf>
    <xf numFmtId="0" fontId="17" fillId="6" borderId="19" xfId="0" applyFont="1" applyFill="1" applyBorder="1" applyAlignment="1">
      <alignment horizontal="center" vertical="center"/>
    </xf>
    <xf numFmtId="0" fontId="17" fillId="6" borderId="14" xfId="0" applyFont="1" applyFill="1" applyBorder="1" applyAlignment="1">
      <alignment horizontal="center" vertical="center"/>
    </xf>
    <xf numFmtId="0" fontId="17" fillId="6" borderId="20" xfId="0" applyFont="1" applyFill="1" applyBorder="1" applyAlignment="1">
      <alignment horizontal="center" vertical="center"/>
    </xf>
    <xf numFmtId="0" fontId="10" fillId="0" borderId="27"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8" xfId="0" applyFont="1" applyBorder="1" applyAlignment="1">
      <alignment horizontal="center" vertical="center" wrapText="1"/>
    </xf>
    <xf numFmtId="0" fontId="5" fillId="4" borderId="2" xfId="0" applyFont="1" applyFill="1" applyBorder="1" applyAlignment="1">
      <alignment horizontal="center" vertical="center"/>
    </xf>
    <xf numFmtId="0" fontId="5" fillId="4" borderId="30" xfId="0" applyFont="1" applyFill="1" applyBorder="1" applyAlignment="1">
      <alignment horizontal="center" vertical="center"/>
    </xf>
    <xf numFmtId="1" fontId="22" fillId="7" borderId="4" xfId="0" applyNumberFormat="1" applyFont="1" applyFill="1" applyBorder="1" applyAlignment="1">
      <alignment horizontal="center" vertical="center" wrapText="1"/>
    </xf>
    <xf numFmtId="1" fontId="22" fillId="7" borderId="28" xfId="0" applyNumberFormat="1" applyFont="1" applyFill="1" applyBorder="1" applyAlignment="1">
      <alignment horizontal="center" vertical="center" wrapText="1"/>
    </xf>
  </cellXfs>
  <cellStyles count="8">
    <cellStyle name="Comma" xfId="1" builtinId="3"/>
    <cellStyle name="Hyperlink 2" xfId="6" xr:uid="{F60C7A88-44CE-40C1-AE54-9A16F61B0B74}"/>
    <cellStyle name="Hyperlink 2 2" xfId="4" xr:uid="{E355F0BE-CA20-4579-A451-F95648C8BCF2}"/>
    <cellStyle name="Normal" xfId="0" builtinId="0"/>
    <cellStyle name="Normal 2" xfId="5" xr:uid="{FA7C608F-4741-49F1-A7E7-7A460C1565C9}"/>
    <cellStyle name="Normal 2 2" xfId="3" xr:uid="{92AE78CF-62AA-45AB-AF98-64ABFC3111E9}"/>
    <cellStyle name="Normal 3" xfId="7" xr:uid="{8408B192-42FA-4D2C-BCB7-D0B26A9872E1}"/>
    <cellStyle name="Style 3" xfId="2" xr:uid="{D3E3D89C-E273-9E46-843C-D23BB2A1ABB0}"/>
  </cellStyles>
  <dxfs count="0"/>
  <tableStyles count="0" defaultTableStyle="TableStyleMedium2" defaultPivotStyle="PivotStyleLight16"/>
  <colors>
    <mruColors>
      <color rgb="FFEDC280"/>
      <color rgb="FFBBEDFF"/>
      <color rgb="FF42D7E8"/>
      <color rgb="FF00A0DD"/>
      <color rgb="FF00CDE9"/>
      <color rgb="FFEFB4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jpg"/></Relationships>
</file>

<file path=xl/drawings/_rels/drawing9.x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18</xdr:row>
      <xdr:rowOff>31750</xdr:rowOff>
    </xdr:from>
    <xdr:to>
      <xdr:col>14</xdr:col>
      <xdr:colOff>508000</xdr:colOff>
      <xdr:row>57</xdr:row>
      <xdr:rowOff>31750</xdr:rowOff>
    </xdr:to>
    <xdr:pic>
      <xdr:nvPicPr>
        <xdr:cNvPr id="5" name="Picture 4">
          <a:extLst>
            <a:ext uri="{FF2B5EF4-FFF2-40B4-BE49-F238E27FC236}">
              <a16:creationId xmlns:a16="http://schemas.microsoft.com/office/drawing/2014/main" id="{4A149AA3-1974-B935-A40C-B1F86426CC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0" y="13017500"/>
          <a:ext cx="11779250" cy="7429500"/>
        </a:xfrm>
        <a:prstGeom prst="rect">
          <a:avLst/>
        </a:prstGeom>
      </xdr:spPr>
    </xdr:pic>
    <xdr:clientData/>
  </xdr:twoCellAnchor>
  <xdr:twoCellAnchor editAs="oneCell">
    <xdr:from>
      <xdr:col>15</xdr:col>
      <xdr:colOff>0</xdr:colOff>
      <xdr:row>18</xdr:row>
      <xdr:rowOff>0</xdr:rowOff>
    </xdr:from>
    <xdr:to>
      <xdr:col>28</xdr:col>
      <xdr:colOff>31750</xdr:colOff>
      <xdr:row>57</xdr:row>
      <xdr:rowOff>0</xdr:rowOff>
    </xdr:to>
    <xdr:pic>
      <xdr:nvPicPr>
        <xdr:cNvPr id="7" name="Picture 6">
          <a:extLst>
            <a:ext uri="{FF2B5EF4-FFF2-40B4-BE49-F238E27FC236}">
              <a16:creationId xmlns:a16="http://schemas.microsoft.com/office/drawing/2014/main" id="{759AA439-8A19-BF07-53D7-C4BDC108D7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382500" y="12985750"/>
          <a:ext cx="11176000" cy="7429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1320446</xdr:colOff>
      <xdr:row>1</xdr:row>
      <xdr:rowOff>70854</xdr:rowOff>
    </xdr:from>
    <xdr:to>
      <xdr:col>15</xdr:col>
      <xdr:colOff>1344838</xdr:colOff>
      <xdr:row>3</xdr:row>
      <xdr:rowOff>1407580</xdr:rowOff>
    </xdr:to>
    <xdr:pic>
      <xdr:nvPicPr>
        <xdr:cNvPr id="2" name="Picture 1">
          <a:extLst>
            <a:ext uri="{FF2B5EF4-FFF2-40B4-BE49-F238E27FC236}">
              <a16:creationId xmlns:a16="http://schemas.microsoft.com/office/drawing/2014/main" id="{A486DA5C-32FB-1D41-B448-3448A55156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421246" y="299454"/>
          <a:ext cx="2767592" cy="2733726"/>
        </a:xfrm>
        <a:prstGeom prst="rect">
          <a:avLst/>
        </a:prstGeom>
        <a:ln w="38100">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50800</xdr:colOff>
      <xdr:row>1</xdr:row>
      <xdr:rowOff>10886</xdr:rowOff>
    </xdr:from>
    <xdr:to>
      <xdr:col>16</xdr:col>
      <xdr:colOff>3740</xdr:colOff>
      <xdr:row>3</xdr:row>
      <xdr:rowOff>1415143</xdr:rowOff>
    </xdr:to>
    <xdr:pic>
      <xdr:nvPicPr>
        <xdr:cNvPr id="2" name="Picture 1">
          <a:extLst>
            <a:ext uri="{FF2B5EF4-FFF2-40B4-BE49-F238E27FC236}">
              <a16:creationId xmlns:a16="http://schemas.microsoft.com/office/drawing/2014/main" id="{5154BAF2-DDDE-1842-846F-043418ADA4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151600" y="239486"/>
          <a:ext cx="4093140" cy="2775857"/>
        </a:xfrm>
        <a:prstGeom prst="rect">
          <a:avLst/>
        </a:prstGeom>
        <a:ln w="38100">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25046</xdr:colOff>
      <xdr:row>1</xdr:row>
      <xdr:rowOff>17437</xdr:rowOff>
    </xdr:from>
    <xdr:to>
      <xdr:col>15</xdr:col>
      <xdr:colOff>1421038</xdr:colOff>
      <xdr:row>3</xdr:row>
      <xdr:rowOff>1397000</xdr:rowOff>
    </xdr:to>
    <xdr:pic>
      <xdr:nvPicPr>
        <xdr:cNvPr id="2" name="Picture 1">
          <a:extLst>
            <a:ext uri="{FF2B5EF4-FFF2-40B4-BE49-F238E27FC236}">
              <a16:creationId xmlns:a16="http://schemas.microsoft.com/office/drawing/2014/main" id="{6101FCF7-1DC3-1C4F-9FF0-E8E30CF037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497446" y="246037"/>
          <a:ext cx="2767592" cy="2776563"/>
        </a:xfrm>
        <a:prstGeom prst="rect">
          <a:avLst/>
        </a:prstGeom>
        <a:ln w="38100">
          <a:solidFill>
            <a:schemeClr val="tx1"/>
          </a:solid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1371246</xdr:colOff>
      <xdr:row>1</xdr:row>
      <xdr:rowOff>61686</xdr:rowOff>
    </xdr:from>
    <xdr:to>
      <xdr:col>15</xdr:col>
      <xdr:colOff>1395638</xdr:colOff>
      <xdr:row>3</xdr:row>
      <xdr:rowOff>1406525</xdr:rowOff>
    </xdr:to>
    <xdr:pic>
      <xdr:nvPicPr>
        <xdr:cNvPr id="2" name="Picture 1">
          <a:extLst>
            <a:ext uri="{FF2B5EF4-FFF2-40B4-BE49-F238E27FC236}">
              <a16:creationId xmlns:a16="http://schemas.microsoft.com/office/drawing/2014/main" id="{5579F863-7C11-D84B-BC4C-07EA0A55C8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472046" y="290286"/>
          <a:ext cx="2767592" cy="2741839"/>
        </a:xfrm>
        <a:prstGeom prst="rect">
          <a:avLst/>
        </a:prstGeom>
        <a:ln w="38100">
          <a:solidFill>
            <a:schemeClr val="tx1"/>
          </a:solid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63146</xdr:colOff>
      <xdr:row>1</xdr:row>
      <xdr:rowOff>56033</xdr:rowOff>
    </xdr:from>
    <xdr:to>
      <xdr:col>16</xdr:col>
      <xdr:colOff>24038</xdr:colOff>
      <xdr:row>4</xdr:row>
      <xdr:rowOff>-1</xdr:rowOff>
    </xdr:to>
    <xdr:pic>
      <xdr:nvPicPr>
        <xdr:cNvPr id="2" name="Picture 1">
          <a:extLst>
            <a:ext uri="{FF2B5EF4-FFF2-40B4-BE49-F238E27FC236}">
              <a16:creationId xmlns:a16="http://schemas.microsoft.com/office/drawing/2014/main" id="{F12B8E63-3F59-5B40-8BE6-2611EA8A78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535546" y="284633"/>
          <a:ext cx="2780292" cy="2763366"/>
        </a:xfrm>
        <a:prstGeom prst="rect">
          <a:avLst/>
        </a:prstGeom>
        <a:ln w="38100">
          <a:solidFill>
            <a:schemeClr val="tx1"/>
          </a:solidFill>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1346201</xdr:colOff>
      <xdr:row>1</xdr:row>
      <xdr:rowOff>21166</xdr:rowOff>
    </xdr:from>
    <xdr:to>
      <xdr:col>15</xdr:col>
      <xdr:colOff>1346201</xdr:colOff>
      <xdr:row>3</xdr:row>
      <xdr:rowOff>1396999</xdr:rowOff>
    </xdr:to>
    <xdr:pic>
      <xdr:nvPicPr>
        <xdr:cNvPr id="2" name="Picture 1">
          <a:extLst>
            <a:ext uri="{FF2B5EF4-FFF2-40B4-BE49-F238E27FC236}">
              <a16:creationId xmlns:a16="http://schemas.microsoft.com/office/drawing/2014/main" id="{3D3C319F-7474-2748-AB7F-FF10BC7689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8872201" y="232833"/>
          <a:ext cx="4064000" cy="2772833"/>
        </a:xfrm>
        <a:prstGeom prst="rect">
          <a:avLst/>
        </a:prstGeom>
        <a:ln w="38100">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1172483</xdr:colOff>
      <xdr:row>1</xdr:row>
      <xdr:rowOff>31749</xdr:rowOff>
    </xdr:from>
    <xdr:to>
      <xdr:col>16</xdr:col>
      <xdr:colOff>6804</xdr:colOff>
      <xdr:row>3</xdr:row>
      <xdr:rowOff>1397001</xdr:rowOff>
    </xdr:to>
    <xdr:pic>
      <xdr:nvPicPr>
        <xdr:cNvPr id="2" name="Picture 1">
          <a:extLst>
            <a:ext uri="{FF2B5EF4-FFF2-40B4-BE49-F238E27FC236}">
              <a16:creationId xmlns:a16="http://schemas.microsoft.com/office/drawing/2014/main" id="{E5A3E667-689F-7443-A6F4-7CC2B50FFC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517054" y="249463"/>
          <a:ext cx="4113893" cy="2744109"/>
        </a:xfrm>
        <a:prstGeom prst="rect">
          <a:avLst/>
        </a:prstGeom>
        <a:ln w="381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282052</xdr:colOff>
      <xdr:row>23</xdr:row>
      <xdr:rowOff>184784</xdr:rowOff>
    </xdr:from>
    <xdr:to>
      <xdr:col>1</xdr:col>
      <xdr:colOff>4516420</xdr:colOff>
      <xdr:row>37</xdr:row>
      <xdr:rowOff>15576</xdr:rowOff>
    </xdr:to>
    <xdr:pic>
      <xdr:nvPicPr>
        <xdr:cNvPr id="2" name="image7.png">
          <a:extLst>
            <a:ext uri="{FF2B5EF4-FFF2-40B4-BE49-F238E27FC236}">
              <a16:creationId xmlns:a16="http://schemas.microsoft.com/office/drawing/2014/main" id="{EDA2907A-3F8D-4D8D-B3F4-FE3BA6F70411}"/>
            </a:ext>
          </a:extLst>
        </xdr:cNvPr>
        <xdr:cNvPicPr/>
      </xdr:nvPicPr>
      <xdr:blipFill>
        <a:blip xmlns:r="http://schemas.openxmlformats.org/officeDocument/2006/relationships" r:embed="rId1"/>
        <a:srcRect l="8345" t="2777" r="4526" b="1493"/>
        <a:stretch>
          <a:fillRect/>
        </a:stretch>
      </xdr:blipFill>
      <xdr:spPr>
        <a:xfrm>
          <a:off x="724012" y="6497954"/>
          <a:ext cx="4230558" cy="2375872"/>
        </a:xfrm>
        <a:prstGeom prst="rect">
          <a:avLst/>
        </a:prstGeom>
        <a:ln/>
      </xdr:spPr>
    </xdr:pic>
    <xdr:clientData/>
  </xdr:twoCellAnchor>
  <xdr:twoCellAnchor editAs="oneCell">
    <xdr:from>
      <xdr:col>1</xdr:col>
      <xdr:colOff>4805195</xdr:colOff>
      <xdr:row>24</xdr:row>
      <xdr:rowOff>120648</xdr:rowOff>
    </xdr:from>
    <xdr:to>
      <xdr:col>1</xdr:col>
      <xdr:colOff>6836201</xdr:colOff>
      <xdr:row>36</xdr:row>
      <xdr:rowOff>60905</xdr:rowOff>
    </xdr:to>
    <xdr:pic>
      <xdr:nvPicPr>
        <xdr:cNvPr id="3" name="image8.png">
          <a:extLst>
            <a:ext uri="{FF2B5EF4-FFF2-40B4-BE49-F238E27FC236}">
              <a16:creationId xmlns:a16="http://schemas.microsoft.com/office/drawing/2014/main" id="{4EBE03EB-4E47-43BD-A6AF-F074D7C91D15}"/>
            </a:ext>
          </a:extLst>
        </xdr:cNvPr>
        <xdr:cNvPicPr/>
      </xdr:nvPicPr>
      <xdr:blipFill>
        <a:blip xmlns:r="http://schemas.openxmlformats.org/officeDocument/2006/relationships" r:embed="rId2"/>
        <a:srcRect/>
        <a:stretch>
          <a:fillRect/>
        </a:stretch>
      </xdr:blipFill>
      <xdr:spPr>
        <a:xfrm>
          <a:off x="5245250" y="6618603"/>
          <a:ext cx="2029101" cy="2110052"/>
        </a:xfrm>
        <a:prstGeom prst="rect">
          <a:avLst/>
        </a:prstGeom>
        <a:ln>
          <a:solidFill>
            <a:sysClr val="windowText" lastClr="000000"/>
          </a:solidFill>
        </a:ln>
      </xdr:spPr>
    </xdr:pic>
    <xdr:clientData/>
  </xdr:twoCellAnchor>
  <xdr:twoCellAnchor editAs="oneCell">
    <xdr:from>
      <xdr:col>1</xdr:col>
      <xdr:colOff>9724650</xdr:colOff>
      <xdr:row>24</xdr:row>
      <xdr:rowOff>142297</xdr:rowOff>
    </xdr:from>
    <xdr:to>
      <xdr:col>1</xdr:col>
      <xdr:colOff>11826760</xdr:colOff>
      <xdr:row>36</xdr:row>
      <xdr:rowOff>59934</xdr:rowOff>
    </xdr:to>
    <xdr:pic>
      <xdr:nvPicPr>
        <xdr:cNvPr id="5" name="image3.png">
          <a:extLst>
            <a:ext uri="{FF2B5EF4-FFF2-40B4-BE49-F238E27FC236}">
              <a16:creationId xmlns:a16="http://schemas.microsoft.com/office/drawing/2014/main" id="{F7AFFD32-0161-4ABD-B3DD-2269DFD21867}"/>
            </a:ext>
          </a:extLst>
        </xdr:cNvPr>
        <xdr:cNvPicPr/>
      </xdr:nvPicPr>
      <xdr:blipFill>
        <a:blip xmlns:r="http://schemas.openxmlformats.org/officeDocument/2006/relationships" r:embed="rId3"/>
        <a:srcRect/>
        <a:stretch>
          <a:fillRect/>
        </a:stretch>
      </xdr:blipFill>
      <xdr:spPr>
        <a:xfrm>
          <a:off x="10164705" y="6636442"/>
          <a:ext cx="2100205" cy="2087432"/>
        </a:xfrm>
        <a:prstGeom prst="rect">
          <a:avLst/>
        </a:prstGeom>
        <a:ln>
          <a:solidFill>
            <a:sysClr val="windowText" lastClr="000000"/>
          </a:solidFill>
        </a:ln>
      </xdr:spPr>
    </xdr:pic>
    <xdr:clientData/>
  </xdr:twoCellAnchor>
  <xdr:twoCellAnchor editAs="oneCell">
    <xdr:from>
      <xdr:col>1</xdr:col>
      <xdr:colOff>7339854</xdr:colOff>
      <xdr:row>24</xdr:row>
      <xdr:rowOff>137822</xdr:rowOff>
    </xdr:from>
    <xdr:to>
      <xdr:col>1</xdr:col>
      <xdr:colOff>9431171</xdr:colOff>
      <xdr:row>36</xdr:row>
      <xdr:rowOff>59615</xdr:rowOff>
    </xdr:to>
    <xdr:pic>
      <xdr:nvPicPr>
        <xdr:cNvPr id="6" name="image1.png">
          <a:extLst>
            <a:ext uri="{FF2B5EF4-FFF2-40B4-BE49-F238E27FC236}">
              <a16:creationId xmlns:a16="http://schemas.microsoft.com/office/drawing/2014/main" id="{08BBA279-D26F-4BAA-9C23-4011A976AB03}"/>
            </a:ext>
          </a:extLst>
        </xdr:cNvPr>
        <xdr:cNvPicPr/>
      </xdr:nvPicPr>
      <xdr:blipFill>
        <a:blip xmlns:r="http://schemas.openxmlformats.org/officeDocument/2006/relationships" r:embed="rId4"/>
        <a:srcRect/>
        <a:stretch>
          <a:fillRect/>
        </a:stretch>
      </xdr:blipFill>
      <xdr:spPr>
        <a:xfrm>
          <a:off x="7774194" y="6630062"/>
          <a:ext cx="2095127" cy="209158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1346199</xdr:colOff>
      <xdr:row>1</xdr:row>
      <xdr:rowOff>34926</xdr:rowOff>
    </xdr:from>
    <xdr:to>
      <xdr:col>15</xdr:col>
      <xdr:colOff>1346199</xdr:colOff>
      <xdr:row>3</xdr:row>
      <xdr:rowOff>1381126</xdr:rowOff>
    </xdr:to>
    <xdr:pic>
      <xdr:nvPicPr>
        <xdr:cNvPr id="2" name="Picture 1">
          <a:extLst>
            <a:ext uri="{FF2B5EF4-FFF2-40B4-BE49-F238E27FC236}">
              <a16:creationId xmlns:a16="http://schemas.microsoft.com/office/drawing/2014/main" id="{C771972B-169A-D145-A8AC-4CF1EDF70A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142074" y="257176"/>
          <a:ext cx="4095750" cy="2743200"/>
        </a:xfrm>
        <a:prstGeom prst="rect">
          <a:avLst/>
        </a:prstGeom>
        <a:ln w="381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1309409</xdr:colOff>
      <xdr:row>1</xdr:row>
      <xdr:rowOff>61686</xdr:rowOff>
    </xdr:from>
    <xdr:to>
      <xdr:col>15</xdr:col>
      <xdr:colOff>1342873</xdr:colOff>
      <xdr:row>3</xdr:row>
      <xdr:rowOff>1406878</xdr:rowOff>
    </xdr:to>
    <xdr:pic>
      <xdr:nvPicPr>
        <xdr:cNvPr id="2" name="Picture 1">
          <a:extLst>
            <a:ext uri="{FF2B5EF4-FFF2-40B4-BE49-F238E27FC236}">
              <a16:creationId xmlns:a16="http://schemas.microsoft.com/office/drawing/2014/main" id="{CE7A951E-EED0-574E-BCF0-BE5BF89984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90076" y="273353"/>
          <a:ext cx="2742797" cy="2742192"/>
        </a:xfrm>
        <a:prstGeom prst="rect">
          <a:avLst/>
        </a:prstGeom>
        <a:ln w="38100">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1320446</xdr:colOff>
      <xdr:row>1</xdr:row>
      <xdr:rowOff>50800</xdr:rowOff>
    </xdr:from>
    <xdr:to>
      <xdr:col>15</xdr:col>
      <xdr:colOff>1344838</xdr:colOff>
      <xdr:row>4</xdr:row>
      <xdr:rowOff>0</xdr:rowOff>
    </xdr:to>
    <xdr:pic>
      <xdr:nvPicPr>
        <xdr:cNvPr id="2" name="Picture 1">
          <a:extLst>
            <a:ext uri="{FF2B5EF4-FFF2-40B4-BE49-F238E27FC236}">
              <a16:creationId xmlns:a16="http://schemas.microsoft.com/office/drawing/2014/main" id="{36BD868D-C194-154D-BA91-42BE1276D9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421246" y="279400"/>
          <a:ext cx="2767592" cy="2768600"/>
        </a:xfrm>
        <a:prstGeom prst="rect">
          <a:avLst/>
        </a:prstGeom>
        <a:ln w="38100">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1344939</xdr:colOff>
      <xdr:row>1</xdr:row>
      <xdr:rowOff>57149</xdr:rowOff>
    </xdr:from>
    <xdr:to>
      <xdr:col>15</xdr:col>
      <xdr:colOff>1380217</xdr:colOff>
      <xdr:row>4</xdr:row>
      <xdr:rowOff>1</xdr:rowOff>
    </xdr:to>
    <xdr:pic>
      <xdr:nvPicPr>
        <xdr:cNvPr id="2" name="Picture 1">
          <a:extLst>
            <a:ext uri="{FF2B5EF4-FFF2-40B4-BE49-F238E27FC236}">
              <a16:creationId xmlns:a16="http://schemas.microsoft.com/office/drawing/2014/main" id="{E846A2E1-4102-E84C-BA70-30EC23EDFA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445739" y="285749"/>
          <a:ext cx="2778478" cy="2889252"/>
        </a:xfrm>
        <a:prstGeom prst="rect">
          <a:avLst/>
        </a:prstGeom>
        <a:ln w="38100">
          <a:solidFill>
            <a:schemeClr val="tx1"/>
          </a:solidFill>
        </a:ln>
      </xdr:spPr>
    </xdr:pic>
    <xdr:clientData/>
  </xdr:twoCellAnchor>
  <xdr:twoCellAnchor>
    <xdr:from>
      <xdr:col>11</xdr:col>
      <xdr:colOff>727075</xdr:colOff>
      <xdr:row>1</xdr:row>
      <xdr:rowOff>57149</xdr:rowOff>
    </xdr:from>
    <xdr:to>
      <xdr:col>13</xdr:col>
      <xdr:colOff>1341999</xdr:colOff>
      <xdr:row>3</xdr:row>
      <xdr:rowOff>1533524</xdr:rowOff>
    </xdr:to>
    <xdr:pic>
      <xdr:nvPicPr>
        <xdr:cNvPr id="3" name="Picture 2">
          <a:extLst>
            <a:ext uri="{FF2B5EF4-FFF2-40B4-BE49-F238E27FC236}">
              <a16:creationId xmlns:a16="http://schemas.microsoft.com/office/drawing/2014/main" id="{1CC26875-42FF-DC4F-AB64-7A9BF3F14E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084675" y="285749"/>
          <a:ext cx="3358124" cy="2873375"/>
        </a:xfrm>
        <a:prstGeom prst="rect">
          <a:avLst/>
        </a:prstGeom>
        <a:ln w="38100">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81786</xdr:colOff>
      <xdr:row>1</xdr:row>
      <xdr:rowOff>36286</xdr:rowOff>
    </xdr:from>
    <xdr:to>
      <xdr:col>15</xdr:col>
      <xdr:colOff>1339196</xdr:colOff>
      <xdr:row>3</xdr:row>
      <xdr:rowOff>1397000</xdr:rowOff>
    </xdr:to>
    <xdr:pic>
      <xdr:nvPicPr>
        <xdr:cNvPr id="2" name="Picture 1">
          <a:extLst>
            <a:ext uri="{FF2B5EF4-FFF2-40B4-BE49-F238E27FC236}">
              <a16:creationId xmlns:a16="http://schemas.microsoft.com/office/drawing/2014/main" id="{2A833DB2-26C6-524B-A4E1-032DA9844E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401786" y="254000"/>
          <a:ext cx="2618124" cy="2721429"/>
        </a:xfrm>
        <a:prstGeom prst="rect">
          <a:avLst/>
        </a:prstGeom>
        <a:ln w="38100">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890173</xdr:colOff>
      <xdr:row>1</xdr:row>
      <xdr:rowOff>46568</xdr:rowOff>
    </xdr:from>
    <xdr:to>
      <xdr:col>15</xdr:col>
      <xdr:colOff>1456102</xdr:colOff>
      <xdr:row>3</xdr:row>
      <xdr:rowOff>1376822</xdr:rowOff>
    </xdr:to>
    <xdr:pic>
      <xdr:nvPicPr>
        <xdr:cNvPr id="2" name="Picture 1">
          <a:extLst>
            <a:ext uri="{FF2B5EF4-FFF2-40B4-BE49-F238E27FC236}">
              <a16:creationId xmlns:a16="http://schemas.microsoft.com/office/drawing/2014/main" id="{58D6EAFF-A688-F441-A4D2-1C9BD23BE2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9990973" y="275168"/>
          <a:ext cx="3309129" cy="2727254"/>
        </a:xfrm>
        <a:prstGeom prst="rect">
          <a:avLst/>
        </a:prstGeom>
        <a:ln w="38100">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14</xdr:col>
      <xdr:colOff>75846</xdr:colOff>
      <xdr:row>1</xdr:row>
      <xdr:rowOff>15821</xdr:rowOff>
    </xdr:from>
    <xdr:to>
      <xdr:col>15</xdr:col>
      <xdr:colOff>1471838</xdr:colOff>
      <xdr:row>3</xdr:row>
      <xdr:rowOff>1361013</xdr:rowOff>
    </xdr:to>
    <xdr:pic>
      <xdr:nvPicPr>
        <xdr:cNvPr id="2" name="Picture 1">
          <a:extLst>
            <a:ext uri="{FF2B5EF4-FFF2-40B4-BE49-F238E27FC236}">
              <a16:creationId xmlns:a16="http://schemas.microsoft.com/office/drawing/2014/main" id="{9CEFA2F1-E196-7645-B04A-12B64D8DB9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548246" y="244421"/>
          <a:ext cx="2767592" cy="2742192"/>
        </a:xfrm>
        <a:prstGeom prst="rect">
          <a:avLst/>
        </a:prstGeom>
        <a:ln w="3810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auzzanae/Documents/000_Sustainability%20Office/07_Other%20Organizations_Sustainability%20Plans/City/Ann%20Arbor%20GHG%20Inventory_2020%20ForWebsi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APS/GHGI%20INDV/ELEM_K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and Guide"/>
      <sheetName val="Emissions Summary"/>
      <sheetName val="Detailed Emissions Summary"/>
      <sheetName val="Tracking Metrics"/>
      <sheetName val="Data Sources"/>
      <sheetName val="A Community Indicators Data"/>
      <sheetName val="B Climate Data"/>
      <sheetName val="C Stationary Fuel Factor Set"/>
      <sheetName val="D Grid Energy Factor Set"/>
      <sheetName val="E Transportation Factor Set"/>
      <sheetName val="F Solid Waste Factor Set"/>
      <sheetName val="G Wastewater Factor Set"/>
      <sheetName val="H Built Environment Data"/>
      <sheetName val="I Transportation Data"/>
      <sheetName val="J Commuting Data"/>
      <sheetName val="K Solid Waste Data"/>
      <sheetName val="L Water and Wastewater Data"/>
      <sheetName val="Built Environment Emissions"/>
      <sheetName val="Transportation Emissions"/>
      <sheetName val="Solid Waste Emissions"/>
      <sheetName val="Wastewater Emissions"/>
      <sheetName val="Conversion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5">
          <cell r="C15">
            <v>1000</v>
          </cell>
        </row>
        <row r="21">
          <cell r="C21">
            <v>4.5399999999999998E-4</v>
          </cell>
        </row>
        <row r="23">
          <cell r="C23">
            <v>1E-3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S Framework"/>
      <sheetName val="AAPS District GHGI"/>
      <sheetName val="Definitions"/>
      <sheetName val="Factors"/>
      <sheetName val="Abbot"/>
      <sheetName val="Allen"/>
      <sheetName val="Angell"/>
      <sheetName val="AA Open"/>
      <sheetName val="A2 Steam"/>
      <sheetName val="Bach"/>
      <sheetName val="Bryant"/>
      <sheetName val="Burns Park"/>
      <sheetName val="Carpenter"/>
      <sheetName val="Dicken"/>
      <sheetName val="Eberwhite"/>
      <sheetName val="Haisley"/>
      <sheetName val="King"/>
      <sheetName val="Lakewood"/>
      <sheetName val="Lawton"/>
      <sheetName val="Logan"/>
      <sheetName val="Mitchell"/>
      <sheetName val="Pattengill"/>
      <sheetName val="Pittsfield"/>
      <sheetName val="Thurston"/>
      <sheetName val="Wines &amp; Forsythe"/>
    </sheetNames>
    <sheetDataSet>
      <sheetData sheetId="0"/>
      <sheetData sheetId="1"/>
      <sheetData sheetId="2"/>
      <sheetData sheetId="3"/>
      <sheetData sheetId="4">
        <row r="5">
          <cell r="C5">
            <v>6.7101572294617599E-3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2schools.org/Page/18978"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ipcc.ch/site/assets/uploads/2018/02/ipcc_wg3_ar5_annex-i.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E6653-5AE2-4554-888A-ACEE36641700}">
  <sheetPr>
    <tabColor theme="0"/>
    <pageSetUpPr fitToPage="1"/>
  </sheetPr>
  <dimension ref="B1:AB18"/>
  <sheetViews>
    <sheetView tabSelected="1" zoomScale="40" zoomScaleNormal="40" workbookViewId="0">
      <selection activeCell="B6" sqref="B6:AB6"/>
    </sheetView>
  </sheetViews>
  <sheetFormatPr baseColWidth="10" defaultColWidth="11.1640625" defaultRowHeight="16"/>
  <cols>
    <col min="1" max="1" width="3.1640625" style="68" customWidth="1"/>
    <col min="2" max="6" width="11.1640625" style="68"/>
    <col min="7" max="7" width="13" style="68" customWidth="1"/>
    <col min="8" max="16384" width="11.1640625" style="68"/>
  </cols>
  <sheetData>
    <row r="1" spans="2:28" ht="17" thickBot="1"/>
    <row r="2" spans="2:28" ht="47" thickTop="1" thickBot="1">
      <c r="B2" s="174" t="s">
        <v>105</v>
      </c>
      <c r="C2" s="175"/>
      <c r="D2" s="175"/>
      <c r="E2" s="175"/>
      <c r="F2" s="175"/>
      <c r="G2" s="175"/>
      <c r="H2" s="175"/>
      <c r="I2" s="175"/>
      <c r="J2" s="175"/>
      <c r="K2" s="175"/>
      <c r="L2" s="175"/>
      <c r="M2" s="175"/>
      <c r="N2" s="175"/>
      <c r="O2" s="175"/>
      <c r="P2" s="175"/>
      <c r="Q2" s="175"/>
      <c r="R2" s="175"/>
      <c r="S2" s="175"/>
      <c r="T2" s="176"/>
      <c r="U2" s="98"/>
      <c r="V2" s="98"/>
      <c r="W2" s="98"/>
      <c r="X2" s="98"/>
      <c r="Y2" s="98"/>
      <c r="Z2" s="98"/>
      <c r="AA2" s="98"/>
      <c r="AB2" s="99"/>
    </row>
    <row r="3" spans="2:28" ht="46" thickBot="1">
      <c r="B3" s="177" t="s">
        <v>140</v>
      </c>
      <c r="C3" s="178"/>
      <c r="D3" s="178"/>
      <c r="E3" s="178"/>
      <c r="F3" s="178"/>
      <c r="G3" s="178"/>
      <c r="H3" s="178"/>
      <c r="I3" s="178"/>
      <c r="J3" s="178"/>
      <c r="K3" s="178"/>
      <c r="L3" s="178"/>
      <c r="M3" s="178"/>
      <c r="N3" s="178"/>
      <c r="O3" s="178"/>
      <c r="P3" s="178"/>
      <c r="Q3" s="178"/>
      <c r="R3" s="178"/>
      <c r="S3" s="178"/>
      <c r="T3" s="179"/>
      <c r="AB3" s="100"/>
    </row>
    <row r="4" spans="2:28" ht="17" thickBot="1">
      <c r="B4" s="101"/>
      <c r="AB4" s="100"/>
    </row>
    <row r="5" spans="2:28" ht="33">
      <c r="B5" s="154" t="s">
        <v>108</v>
      </c>
      <c r="C5" s="180"/>
      <c r="D5" s="180"/>
      <c r="E5" s="180"/>
      <c r="F5" s="180"/>
      <c r="G5" s="180"/>
      <c r="H5" s="155"/>
      <c r="AB5" s="100"/>
    </row>
    <row r="6" spans="2:28" ht="287" customHeight="1">
      <c r="B6" s="181" t="s">
        <v>148</v>
      </c>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3"/>
    </row>
    <row r="7" spans="2:28" ht="17" thickBot="1">
      <c r="B7" s="101"/>
      <c r="AB7" s="100"/>
    </row>
    <row r="8" spans="2:28" ht="33">
      <c r="B8" s="154" t="s">
        <v>112</v>
      </c>
      <c r="C8" s="155"/>
      <c r="AB8" s="100"/>
    </row>
    <row r="9" spans="2:28" ht="104" customHeight="1">
      <c r="B9" s="156" t="s">
        <v>106</v>
      </c>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8"/>
    </row>
    <row r="10" spans="2:28" ht="16" customHeight="1" thickBot="1">
      <c r="B10" s="102"/>
      <c r="C10" s="96"/>
      <c r="D10" s="96"/>
      <c r="E10" s="96"/>
      <c r="F10" s="96"/>
      <c r="G10" s="96"/>
      <c r="H10" s="96"/>
      <c r="I10" s="96"/>
      <c r="J10" s="96"/>
      <c r="K10" s="96"/>
      <c r="L10" s="96"/>
      <c r="AB10" s="100"/>
    </row>
    <row r="11" spans="2:28" ht="33">
      <c r="B11" s="154" t="s">
        <v>111</v>
      </c>
      <c r="C11" s="155"/>
      <c r="AB11" s="100"/>
    </row>
    <row r="12" spans="2:28" ht="69" customHeight="1">
      <c r="B12" s="156" t="s">
        <v>129</v>
      </c>
      <c r="C12" s="157"/>
      <c r="D12" s="157"/>
      <c r="E12" s="157"/>
      <c r="F12" s="157"/>
      <c r="G12" s="157"/>
      <c r="H12" s="157"/>
      <c r="I12" s="157"/>
      <c r="J12" s="157"/>
      <c r="K12" s="157"/>
      <c r="L12" s="157"/>
      <c r="M12" s="157"/>
      <c r="N12" s="157"/>
      <c r="O12" s="157"/>
      <c r="P12" s="157"/>
      <c r="Q12" s="157"/>
      <c r="R12" s="157"/>
      <c r="S12" s="157"/>
      <c r="T12" s="157"/>
      <c r="U12" s="157"/>
      <c r="V12" s="157"/>
      <c r="W12" s="157"/>
      <c r="X12" s="157"/>
      <c r="Y12" s="157"/>
      <c r="Z12" s="157"/>
      <c r="AA12" s="157"/>
      <c r="AB12" s="158"/>
    </row>
    <row r="13" spans="2:28" ht="23.5" customHeight="1" thickBot="1">
      <c r="B13" s="103"/>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104"/>
    </row>
    <row r="14" spans="2:28" ht="36" customHeight="1">
      <c r="B14" s="159" t="s">
        <v>107</v>
      </c>
      <c r="C14" s="160"/>
      <c r="D14" s="160"/>
      <c r="E14" s="160"/>
      <c r="F14" s="160"/>
      <c r="G14" s="160"/>
      <c r="H14" s="160"/>
      <c r="I14" s="160"/>
      <c r="J14" s="160"/>
      <c r="K14" s="161"/>
      <c r="AB14" s="100"/>
    </row>
    <row r="15" spans="2:28" ht="70.75" customHeight="1">
      <c r="B15" s="162" t="s">
        <v>130</v>
      </c>
      <c r="C15" s="163"/>
      <c r="D15" s="163"/>
      <c r="E15" s="163"/>
      <c r="F15" s="163"/>
      <c r="G15" s="163"/>
      <c r="H15" s="163"/>
      <c r="I15" s="163"/>
      <c r="J15" s="163"/>
      <c r="K15" s="163"/>
      <c r="L15" s="163"/>
      <c r="M15" s="163"/>
      <c r="N15" s="163"/>
      <c r="O15" s="163"/>
      <c r="P15" s="163"/>
      <c r="Q15" s="163"/>
      <c r="R15" s="163"/>
      <c r="S15" s="163"/>
      <c r="T15" s="163"/>
      <c r="U15" s="163"/>
      <c r="V15" s="163"/>
      <c r="W15" s="163"/>
      <c r="X15" s="163"/>
      <c r="Y15" s="163"/>
      <c r="Z15" s="163"/>
      <c r="AA15" s="163"/>
      <c r="AB15" s="164"/>
    </row>
    <row r="16" spans="2:28" ht="103" customHeight="1">
      <c r="B16" s="165"/>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7"/>
    </row>
    <row r="17" spans="2:28" ht="42" customHeight="1" thickBot="1">
      <c r="B17" s="168" t="s">
        <v>110</v>
      </c>
      <c r="C17" s="169"/>
      <c r="D17" s="169"/>
      <c r="E17" s="169"/>
      <c r="F17" s="169"/>
      <c r="G17" s="169"/>
      <c r="H17" s="169"/>
      <c r="I17" s="169"/>
      <c r="J17" s="169"/>
      <c r="K17" s="169"/>
      <c r="L17" s="170"/>
      <c r="M17" s="171" t="s">
        <v>109</v>
      </c>
      <c r="N17" s="172"/>
      <c r="O17" s="172"/>
      <c r="P17" s="172"/>
      <c r="Q17" s="172"/>
      <c r="R17" s="172"/>
      <c r="S17" s="172"/>
      <c r="T17" s="173"/>
      <c r="U17" s="105"/>
      <c r="V17" s="105"/>
      <c r="W17" s="106"/>
      <c r="X17" s="106"/>
      <c r="Y17" s="106"/>
      <c r="Z17" s="106"/>
      <c r="AA17" s="106"/>
      <c r="AB17" s="107"/>
    </row>
    <row r="18" spans="2:28" ht="31.25" customHeight="1" thickTop="1">
      <c r="B18" s="108"/>
      <c r="C18" s="108"/>
      <c r="D18" s="108"/>
      <c r="E18" s="108"/>
      <c r="F18" s="108"/>
      <c r="G18" s="108"/>
      <c r="H18" s="108"/>
      <c r="I18" s="108"/>
      <c r="J18" s="108"/>
      <c r="K18" s="108"/>
      <c r="L18" s="108"/>
      <c r="M18" s="108"/>
      <c r="N18" s="108"/>
      <c r="O18" s="108"/>
      <c r="P18" s="108"/>
      <c r="Q18" s="108"/>
      <c r="R18" s="108"/>
      <c r="S18" s="108"/>
      <c r="T18" s="108"/>
      <c r="U18" s="108"/>
      <c r="V18" s="108"/>
      <c r="W18" s="108"/>
      <c r="X18" s="108"/>
      <c r="Y18" s="108"/>
      <c r="Z18" s="108"/>
      <c r="AA18" s="108"/>
      <c r="AB18" s="108"/>
    </row>
  </sheetData>
  <mergeCells count="12">
    <mergeCell ref="B9:AB9"/>
    <mergeCell ref="B2:T2"/>
    <mergeCell ref="B3:T3"/>
    <mergeCell ref="B5:H5"/>
    <mergeCell ref="B6:AB6"/>
    <mergeCell ref="B8:C8"/>
    <mergeCell ref="B11:C11"/>
    <mergeCell ref="B12:AB12"/>
    <mergeCell ref="B14:K14"/>
    <mergeCell ref="B15:AB16"/>
    <mergeCell ref="B17:L17"/>
    <mergeCell ref="M17:T17"/>
  </mergeCells>
  <hyperlinks>
    <hyperlink ref="M17" r:id="rId1" xr:uid="{5DD64FD7-1FE5-4680-BA13-FE04B2A14518}"/>
  </hyperlinks>
  <pageMargins left="0.7" right="0.7" top="0.75" bottom="0.75" header="0.3" footer="0.3"/>
  <pageSetup scale="3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35E76-EF48-FD4A-8948-0817B7B39962}">
  <sheetPr>
    <pageSetUpPr fitToPage="1"/>
  </sheetPr>
  <dimension ref="B1:P39"/>
  <sheetViews>
    <sheetView zoomScale="50" zoomScaleNormal="50" workbookViewId="0">
      <selection activeCell="P30" sqref="P30"/>
    </sheetView>
  </sheetViews>
  <sheetFormatPr baseColWidth="10" defaultColWidth="11.1640625" defaultRowHeight="16"/>
  <cols>
    <col min="2" max="2" width="41.1640625" customWidth="1"/>
    <col min="3" max="15" width="17.83203125" customWidth="1"/>
    <col min="16" max="16" width="18" customWidth="1"/>
  </cols>
  <sheetData>
    <row r="1" spans="2:16" ht="17" thickBot="1"/>
    <row r="2" spans="2:16" ht="66" customHeight="1" thickTop="1">
      <c r="B2" s="228" t="s">
        <v>83</v>
      </c>
      <c r="C2" s="229"/>
      <c r="D2" s="229"/>
      <c r="E2" s="229"/>
      <c r="F2" s="229"/>
      <c r="G2" s="229"/>
      <c r="H2" s="24"/>
      <c r="I2" s="24"/>
      <c r="J2" s="24"/>
      <c r="K2" s="24"/>
      <c r="L2" s="24"/>
      <c r="M2" s="234"/>
      <c r="N2" s="234"/>
      <c r="O2" s="234"/>
      <c r="P2" s="235"/>
    </row>
    <row r="3" spans="2:16" ht="44" customHeight="1">
      <c r="B3" s="230" t="s">
        <v>29</v>
      </c>
      <c r="C3" s="231"/>
      <c r="D3" s="231"/>
      <c r="E3" s="21"/>
      <c r="F3" s="21"/>
      <c r="G3" s="21"/>
      <c r="H3" s="21"/>
      <c r="I3" s="21"/>
      <c r="J3" s="21"/>
      <c r="K3" s="21"/>
      <c r="L3" s="21"/>
      <c r="M3" s="236"/>
      <c r="N3" s="236"/>
      <c r="O3" s="236"/>
      <c r="P3" s="237"/>
    </row>
    <row r="4" spans="2:16" ht="111" customHeight="1" thickBot="1">
      <c r="B4" s="232" t="s">
        <v>34</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405187</v>
      </c>
      <c r="D6" s="22">
        <v>405187</v>
      </c>
      <c r="E6" s="22">
        <v>405187</v>
      </c>
      <c r="F6" s="22">
        <v>405187</v>
      </c>
      <c r="G6" s="22">
        <v>405187</v>
      </c>
      <c r="H6" s="22">
        <v>405187</v>
      </c>
      <c r="I6" s="22">
        <v>405187</v>
      </c>
      <c r="J6" s="22">
        <v>405187</v>
      </c>
      <c r="K6" s="22">
        <v>405187</v>
      </c>
      <c r="L6" s="22">
        <v>405187</v>
      </c>
      <c r="M6" s="22">
        <v>405187</v>
      </c>
      <c r="N6" s="22">
        <v>405187</v>
      </c>
      <c r="O6" s="139">
        <v>405187</v>
      </c>
      <c r="P6" s="28">
        <v>405187</v>
      </c>
    </row>
    <row r="7" spans="2:16" ht="26">
      <c r="B7" s="29" t="s">
        <v>6</v>
      </c>
      <c r="C7" s="4">
        <v>1779</v>
      </c>
      <c r="D7" s="5">
        <v>1628</v>
      </c>
      <c r="E7" s="5">
        <v>1604</v>
      </c>
      <c r="F7" s="5">
        <v>1611</v>
      </c>
      <c r="G7" s="5">
        <v>1515</v>
      </c>
      <c r="H7" s="4">
        <v>1506</v>
      </c>
      <c r="I7" s="6">
        <v>1498</v>
      </c>
      <c r="J7" s="6">
        <v>1538</v>
      </c>
      <c r="K7" s="6">
        <v>1627</v>
      </c>
      <c r="L7" s="6">
        <v>1720</v>
      </c>
      <c r="M7" s="6">
        <v>1633</v>
      </c>
      <c r="N7" s="6">
        <v>1617</v>
      </c>
      <c r="O7" s="144">
        <v>1630</v>
      </c>
      <c r="P7" s="30">
        <v>1749</v>
      </c>
    </row>
    <row r="8" spans="2:16" ht="26">
      <c r="B8" s="31" t="s">
        <v>66</v>
      </c>
      <c r="C8" s="7">
        <v>-80.697000000000003</v>
      </c>
      <c r="D8" s="7">
        <v>-80.697000000000003</v>
      </c>
      <c r="E8" s="7">
        <v>-80.697000000000003</v>
      </c>
      <c r="F8" s="7">
        <v>-80.697000000000003</v>
      </c>
      <c r="G8" s="7">
        <v>-80.697000000000003</v>
      </c>
      <c r="H8" s="7">
        <v>-80.697000000000003</v>
      </c>
      <c r="I8" s="7">
        <v>-80.697000000000003</v>
      </c>
      <c r="J8" s="7">
        <v>-80.697000000000003</v>
      </c>
      <c r="K8" s="7">
        <v>-80.697000000000003</v>
      </c>
      <c r="L8" s="7">
        <v>-80.697000000000003</v>
      </c>
      <c r="M8" s="7">
        <v>-80.697000000000003</v>
      </c>
      <c r="N8" s="7">
        <v>-80.697000000000003</v>
      </c>
      <c r="O8" s="140">
        <v>-80.697000000000003</v>
      </c>
      <c r="P8" s="32">
        <v>-80.697000000000003</v>
      </c>
    </row>
    <row r="9" spans="2:16" ht="34">
      <c r="B9" s="240" t="s">
        <v>1</v>
      </c>
      <c r="C9" s="241"/>
      <c r="D9" s="241"/>
      <c r="E9" s="241"/>
      <c r="F9" s="241"/>
      <c r="G9" s="241"/>
      <c r="H9" s="241"/>
      <c r="I9" s="241"/>
      <c r="J9" s="241"/>
      <c r="K9" s="241"/>
      <c r="L9" s="241"/>
      <c r="M9" s="241"/>
      <c r="N9" s="241"/>
      <c r="O9" s="241"/>
      <c r="P9" s="242"/>
    </row>
    <row r="10" spans="2:16" ht="26">
      <c r="B10" s="31" t="s">
        <v>16</v>
      </c>
      <c r="C10" s="8">
        <v>4628479.4000000004</v>
      </c>
      <c r="D10" s="8">
        <v>4497247.5</v>
      </c>
      <c r="E10" s="8">
        <v>3988692.9</v>
      </c>
      <c r="F10" s="8">
        <v>3733727.5</v>
      </c>
      <c r="G10" s="8">
        <v>3704910.2</v>
      </c>
      <c r="H10" s="8">
        <v>3939619.5</v>
      </c>
      <c r="I10" s="8">
        <v>3852287.5</v>
      </c>
      <c r="J10" s="8">
        <v>4413905</v>
      </c>
      <c r="K10" s="8">
        <v>4072953.8</v>
      </c>
      <c r="L10" s="8">
        <v>4368391.7</v>
      </c>
      <c r="M10" s="8">
        <v>4076912.4</v>
      </c>
      <c r="N10" s="8">
        <v>3166491.5</v>
      </c>
      <c r="O10" s="141">
        <v>4073218.3</v>
      </c>
      <c r="P10" s="33">
        <v>3714444.5</v>
      </c>
    </row>
    <row r="11" spans="2:16" ht="26">
      <c r="B11" s="31" t="s">
        <v>49</v>
      </c>
      <c r="C11" s="9">
        <f>(C10/C6)*1000</f>
        <v>11423.06984182612</v>
      </c>
      <c r="D11" s="9">
        <f>(D10/D6)*1000</f>
        <v>11099.190003627955</v>
      </c>
      <c r="E11" s="9">
        <f t="shared" ref="E11:O11" si="0">(E10/E6)*1000</f>
        <v>9844.0791535760018</v>
      </c>
      <c r="F11" s="9">
        <f t="shared" si="0"/>
        <v>9214.8255003245413</v>
      </c>
      <c r="G11" s="9">
        <f t="shared" si="0"/>
        <v>9143.7045117439611</v>
      </c>
      <c r="H11" s="9">
        <f t="shared" si="0"/>
        <v>9722.9661859832613</v>
      </c>
      <c r="I11" s="9">
        <f t="shared" si="0"/>
        <v>9507.4311367343962</v>
      </c>
      <c r="J11" s="9">
        <f t="shared" si="0"/>
        <v>10893.501025452446</v>
      </c>
      <c r="K11" s="9">
        <f t="shared" si="0"/>
        <v>10052.034739515335</v>
      </c>
      <c r="L11" s="9">
        <f t="shared" si="0"/>
        <v>10781.174371339654</v>
      </c>
      <c r="M11" s="9">
        <f t="shared" si="0"/>
        <v>10061.804549504302</v>
      </c>
      <c r="N11" s="9">
        <f t="shared" si="0"/>
        <v>7814.8891746280115</v>
      </c>
      <c r="O11" s="120">
        <f t="shared" si="0"/>
        <v>10052.687524525712</v>
      </c>
      <c r="P11" s="34">
        <f t="shared" ref="P11" si="1">(P10/P6)*1000</f>
        <v>9167.235128471546</v>
      </c>
    </row>
    <row r="12" spans="2:16" ht="26">
      <c r="B12" s="31" t="s">
        <v>17</v>
      </c>
      <c r="C12" s="9">
        <f t="shared" ref="C12:O12" si="2">C10/C7</f>
        <v>2601.7309724564366</v>
      </c>
      <c r="D12" s="9">
        <f t="shared" si="2"/>
        <v>2762.4370393120394</v>
      </c>
      <c r="E12" s="9">
        <f t="shared" si="2"/>
        <v>2486.716271820449</v>
      </c>
      <c r="F12" s="9">
        <f t="shared" si="2"/>
        <v>2317.6458721291124</v>
      </c>
      <c r="G12" s="9">
        <f t="shared" si="2"/>
        <v>2445.485280528053</v>
      </c>
      <c r="H12" s="9">
        <f t="shared" si="2"/>
        <v>2615.949203187251</v>
      </c>
      <c r="I12" s="9">
        <f t="shared" si="2"/>
        <v>2571.6204939919894</v>
      </c>
      <c r="J12" s="9">
        <f t="shared" si="2"/>
        <v>2869.89921976593</v>
      </c>
      <c r="K12" s="9">
        <f t="shared" si="2"/>
        <v>2503.3520590043022</v>
      </c>
      <c r="L12" s="9">
        <f t="shared" si="2"/>
        <v>2539.7626162790698</v>
      </c>
      <c r="M12" s="9">
        <f t="shared" si="2"/>
        <v>2496.5783221065522</v>
      </c>
      <c r="N12" s="9">
        <f t="shared" si="2"/>
        <v>1958.2507730364873</v>
      </c>
      <c r="O12" s="120">
        <f t="shared" si="2"/>
        <v>2498.9069325153373</v>
      </c>
      <c r="P12" s="34">
        <f t="shared" ref="P12" si="3">P10/P7</f>
        <v>2123.7532875929101</v>
      </c>
    </row>
    <row r="13" spans="2:16" ht="26">
      <c r="B13" s="31" t="s">
        <v>21</v>
      </c>
      <c r="C13" s="9">
        <f>C10*Factors!C12</f>
        <v>3559.3006586000006</v>
      </c>
      <c r="D13" s="9">
        <f>D10*Factors!C13</f>
        <v>3413.4108525000001</v>
      </c>
      <c r="E13" s="9">
        <f>E10*Factors!C14</f>
        <v>2975.5649033999998</v>
      </c>
      <c r="F13" s="9">
        <f>F10*Factors!C15</f>
        <v>2934.7098150000002</v>
      </c>
      <c r="G13" s="9">
        <f>G10*Factors!C16</f>
        <v>2726.8139072000004</v>
      </c>
      <c r="H13" s="9">
        <f>H10*Factors!C17</f>
        <v>2860.1637569999998</v>
      </c>
      <c r="I13" s="9">
        <f>I10*Factors!C18</f>
        <v>2750.5332750000002</v>
      </c>
      <c r="J13" s="9">
        <f>J10*Factors!C19</f>
        <v>2992.6275900000001</v>
      </c>
      <c r="K13" s="9">
        <f>K10*Factors!C20</f>
        <v>2777.7544915999997</v>
      </c>
      <c r="L13" s="9">
        <f>L10*Factors!C21</f>
        <v>3018.5586647</v>
      </c>
      <c r="M13" s="9">
        <f>M10*Factors!C22</f>
        <v>2645.9161475999999</v>
      </c>
      <c r="N13" s="9">
        <f>N10*Factors!C23</f>
        <v>1668.7410205000001</v>
      </c>
      <c r="O13" s="120">
        <f>O10*Factors!C24</f>
        <v>2452.0774165999997</v>
      </c>
      <c r="P13" s="34">
        <f>P10*Factors!C25</f>
        <v>1953.7978069999999</v>
      </c>
    </row>
    <row r="14" spans="2:16" ht="34">
      <c r="B14" s="240" t="s">
        <v>14</v>
      </c>
      <c r="C14" s="241"/>
      <c r="D14" s="241"/>
      <c r="E14" s="241"/>
      <c r="F14" s="241"/>
      <c r="G14" s="241"/>
      <c r="H14" s="241"/>
      <c r="I14" s="241"/>
      <c r="J14" s="241"/>
      <c r="K14" s="241"/>
      <c r="L14" s="241"/>
      <c r="M14" s="241"/>
      <c r="N14" s="241"/>
      <c r="O14" s="241"/>
      <c r="P14" s="242"/>
    </row>
    <row r="15" spans="2:16" ht="26">
      <c r="B15" s="31" t="s">
        <v>2</v>
      </c>
      <c r="C15" s="8">
        <v>217970.29368480001</v>
      </c>
      <c r="D15" s="8">
        <v>198905.4360128</v>
      </c>
      <c r="E15" s="8">
        <v>195393.5086881</v>
      </c>
      <c r="F15" s="8">
        <v>240434.2920051</v>
      </c>
      <c r="G15" s="8">
        <v>235782.53278129999</v>
      </c>
      <c r="H15" s="8">
        <v>225641.5197411</v>
      </c>
      <c r="I15" s="8">
        <v>149630.77304038999</v>
      </c>
      <c r="J15" s="8">
        <v>180292.48328310001</v>
      </c>
      <c r="K15" s="8">
        <v>170045.40939779999</v>
      </c>
      <c r="L15" s="8">
        <v>155910.55686586999</v>
      </c>
      <c r="M15" s="8">
        <v>168058.05328280001</v>
      </c>
      <c r="N15" s="8">
        <v>159099.0200318</v>
      </c>
      <c r="O15" s="119">
        <v>177297.9</v>
      </c>
      <c r="P15" s="35">
        <v>148868.6</v>
      </c>
    </row>
    <row r="16" spans="2:16" ht="26">
      <c r="B16" s="31" t="s">
        <v>142</v>
      </c>
      <c r="C16" s="9">
        <f>(C15/C6)*1000</f>
        <v>537.94986928208459</v>
      </c>
      <c r="D16" s="9">
        <f>(D15/D6)*1000</f>
        <v>490.89787187841659</v>
      </c>
      <c r="E16" s="9">
        <f t="shared" ref="E16:O16" si="4">(E15/E6)*1000</f>
        <v>482.23044838087105</v>
      </c>
      <c r="F16" s="9">
        <f t="shared" si="4"/>
        <v>593.39093308793224</v>
      </c>
      <c r="G16" s="9">
        <f t="shared" si="4"/>
        <v>581.91040872806877</v>
      </c>
      <c r="H16" s="9">
        <f t="shared" si="4"/>
        <v>556.88242648727623</v>
      </c>
      <c r="I16" s="9">
        <f t="shared" si="4"/>
        <v>369.28818802278943</v>
      </c>
      <c r="J16" s="9">
        <f t="shared" si="4"/>
        <v>444.9611741815508</v>
      </c>
      <c r="K16" s="9">
        <f t="shared" si="4"/>
        <v>419.67143417187617</v>
      </c>
      <c r="L16" s="9">
        <f t="shared" si="4"/>
        <v>384.7866710083739</v>
      </c>
      <c r="M16" s="9">
        <f t="shared" si="4"/>
        <v>414.76664671571399</v>
      </c>
      <c r="N16" s="9">
        <f t="shared" si="4"/>
        <v>392.65578617231057</v>
      </c>
      <c r="O16" s="120">
        <f t="shared" si="4"/>
        <v>437.57055384304033</v>
      </c>
      <c r="P16" s="34">
        <f t="shared" ref="P16" si="5">(P15/P6)*1000</f>
        <v>367.40714781076395</v>
      </c>
    </row>
    <row r="17" spans="2:16" ht="26">
      <c r="B17" s="31" t="s">
        <v>3</v>
      </c>
      <c r="C17" s="9">
        <f t="shared" ref="C17:O17" si="6">C15/C7</f>
        <v>122.52405490994941</v>
      </c>
      <c r="D17" s="9">
        <f t="shared" si="6"/>
        <v>122.17778624864864</v>
      </c>
      <c r="E17" s="9">
        <f t="shared" si="6"/>
        <v>121.81640192524938</v>
      </c>
      <c r="F17" s="9">
        <f t="shared" si="6"/>
        <v>149.24537058044692</v>
      </c>
      <c r="G17" s="9">
        <f t="shared" si="6"/>
        <v>155.63203483914191</v>
      </c>
      <c r="H17" s="9">
        <f t="shared" si="6"/>
        <v>149.82836636195219</v>
      </c>
      <c r="I17" s="9">
        <f t="shared" si="6"/>
        <v>99.887031402129494</v>
      </c>
      <c r="J17" s="9">
        <f t="shared" si="6"/>
        <v>117.22528171853057</v>
      </c>
      <c r="K17" s="9">
        <f t="shared" si="6"/>
        <v>104.51469538893669</v>
      </c>
      <c r="L17" s="9">
        <f t="shared" si="6"/>
        <v>90.645672596436043</v>
      </c>
      <c r="M17" s="9">
        <f t="shared" si="6"/>
        <v>102.91368847691366</v>
      </c>
      <c r="N17" s="9">
        <f t="shared" si="6"/>
        <v>98.391478065429808</v>
      </c>
      <c r="O17" s="120">
        <f t="shared" si="6"/>
        <v>108.77171779141104</v>
      </c>
      <c r="P17" s="34">
        <f t="shared" ref="P17" si="7">P15/P7</f>
        <v>85.116409376786734</v>
      </c>
    </row>
    <row r="18" spans="2:16" ht="26">
      <c r="B18" s="29" t="s">
        <v>30</v>
      </c>
      <c r="C18" s="10">
        <f>C15*Factors!C5</f>
        <v>1462.6149419769638</v>
      </c>
      <c r="D18" s="10">
        <f>D15*Factors!C5</f>
        <v>1334.6867494405335</v>
      </c>
      <c r="E18" s="10">
        <f>E15*Factors!C5</f>
        <v>1311.1211649133534</v>
      </c>
      <c r="F18" s="10">
        <f>F15*Factors!C5</f>
        <v>1613.3519027085415</v>
      </c>
      <c r="G18" s="10">
        <f>G15*Factors!C5</f>
        <v>1582.1378669232445</v>
      </c>
      <c r="H18" s="10">
        <f>H15*Factors!C5</f>
        <v>1514.0900749574805</v>
      </c>
      <c r="I18" s="10">
        <f>I15*Factors!C5</f>
        <v>1004.0460134669247</v>
      </c>
      <c r="J18" s="10">
        <f>J15*Factors!C5</f>
        <v>1209.790910119707</v>
      </c>
      <c r="K18" s="10">
        <f>K15*Factors!C5</f>
        <v>1141.0314332074322</v>
      </c>
      <c r="L18" s="10">
        <f>L15*[2]Factors!C5</f>
        <v>1046.1843503029263</v>
      </c>
      <c r="M18" s="10">
        <f>M15*Factors!C5</f>
        <v>1127.6959612048502</v>
      </c>
      <c r="N18" s="10">
        <f>N15*Factors!C5</f>
        <v>1067.5794394666641</v>
      </c>
      <c r="O18" s="121">
        <f>O15*Factors!C5</f>
        <v>1189.6967854533882</v>
      </c>
      <c r="P18" s="36">
        <f>P15*Factors!C5</f>
        <v>998.93171252985098</v>
      </c>
    </row>
    <row r="19" spans="2:16" ht="34">
      <c r="B19" s="243" t="s">
        <v>15</v>
      </c>
      <c r="C19" s="244"/>
      <c r="D19" s="244"/>
      <c r="E19" s="244"/>
      <c r="F19" s="244"/>
      <c r="G19" s="244"/>
      <c r="H19" s="244"/>
      <c r="I19" s="244"/>
      <c r="J19" s="244"/>
      <c r="K19" s="244"/>
      <c r="L19" s="244"/>
      <c r="M19" s="244"/>
      <c r="N19" s="244"/>
      <c r="O19" s="244"/>
      <c r="P19" s="245"/>
    </row>
    <row r="20" spans="2:16" ht="26">
      <c r="B20" s="31" t="s">
        <v>5</v>
      </c>
      <c r="C20" s="11">
        <v>6587</v>
      </c>
      <c r="D20" s="11">
        <v>9369.1</v>
      </c>
      <c r="E20" s="11">
        <v>15701.9</v>
      </c>
      <c r="F20" s="11">
        <v>6173.2</v>
      </c>
      <c r="G20" s="11">
        <v>4137.6000000000004</v>
      </c>
      <c r="H20" s="11">
        <v>3644</v>
      </c>
      <c r="I20" s="11">
        <v>5327.4</v>
      </c>
      <c r="J20" s="11">
        <v>3952</v>
      </c>
      <c r="K20" s="11">
        <v>4419.7</v>
      </c>
      <c r="L20" s="11">
        <v>3304.6</v>
      </c>
      <c r="M20" s="11">
        <v>3501.2</v>
      </c>
      <c r="N20" s="11">
        <v>3868.8</v>
      </c>
      <c r="O20" s="142">
        <v>7121.6</v>
      </c>
      <c r="P20" s="37">
        <v>2374.4</v>
      </c>
    </row>
    <row r="21" spans="2:16" ht="26">
      <c r="B21" s="31" t="s">
        <v>144</v>
      </c>
      <c r="C21" s="109">
        <f>(C20/C6)*1000</f>
        <v>16.256691354855906</v>
      </c>
      <c r="D21" s="109">
        <f>(D20/D6)*1000</f>
        <v>23.122903745677924</v>
      </c>
      <c r="E21" s="109">
        <f t="shared" ref="E21:O21" si="8">(E20/E6)*1000</f>
        <v>38.752230451618637</v>
      </c>
      <c r="F21" s="109">
        <f t="shared" si="8"/>
        <v>15.235434503081292</v>
      </c>
      <c r="G21" s="109">
        <f t="shared" si="8"/>
        <v>10.211581319242722</v>
      </c>
      <c r="H21" s="109">
        <f t="shared" si="8"/>
        <v>8.9933783660383977</v>
      </c>
      <c r="I21" s="109">
        <f t="shared" si="8"/>
        <v>13.148003267627045</v>
      </c>
      <c r="J21" s="109">
        <f t="shared" si="8"/>
        <v>9.7535212136618394</v>
      </c>
      <c r="K21" s="109">
        <f t="shared" si="8"/>
        <v>10.907803063770556</v>
      </c>
      <c r="L21" s="109">
        <f t="shared" si="8"/>
        <v>8.1557404358974992</v>
      </c>
      <c r="M21" s="109">
        <f t="shared" si="8"/>
        <v>8.6409485003220734</v>
      </c>
      <c r="N21" s="109">
        <f t="shared" si="8"/>
        <v>9.5481839249531699</v>
      </c>
      <c r="O21" s="124">
        <f t="shared" si="8"/>
        <v>17.576082154659456</v>
      </c>
      <c r="P21" s="111">
        <f t="shared" ref="P21" si="9">(P20/P6)*1000</f>
        <v>5.8600103162243604</v>
      </c>
    </row>
    <row r="22" spans="2:16" ht="26">
      <c r="B22" s="31" t="s">
        <v>143</v>
      </c>
      <c r="C22" s="110">
        <f>(C20/C7)*1000</f>
        <v>3702.6419336706017</v>
      </c>
      <c r="D22" s="110">
        <f>(D20/D7)*1000</f>
        <v>5754.9754299754304</v>
      </c>
      <c r="E22" s="110">
        <f t="shared" ref="E22:O22" si="10">(E20/E7)*1000</f>
        <v>9789.2144638403988</v>
      </c>
      <c r="F22" s="110">
        <f t="shared" si="10"/>
        <v>3831.9056486654254</v>
      </c>
      <c r="G22" s="110">
        <f t="shared" si="10"/>
        <v>2731.0891089108914</v>
      </c>
      <c r="H22" s="110">
        <f t="shared" si="10"/>
        <v>2419.6547144754318</v>
      </c>
      <c r="I22" s="110">
        <f t="shared" si="10"/>
        <v>3556.3417890520691</v>
      </c>
      <c r="J22" s="110">
        <f t="shared" si="10"/>
        <v>2569.5708712613782</v>
      </c>
      <c r="K22" s="110">
        <f t="shared" si="10"/>
        <v>2716.4720344191765</v>
      </c>
      <c r="L22" s="110">
        <f t="shared" si="10"/>
        <v>1921.2790697674418</v>
      </c>
      <c r="M22" s="110">
        <f t="shared" si="10"/>
        <v>2144.0293937538272</v>
      </c>
      <c r="N22" s="110">
        <f t="shared" si="10"/>
        <v>2392.5788497217072</v>
      </c>
      <c r="O22" s="125">
        <f t="shared" si="10"/>
        <v>4369.0797546012273</v>
      </c>
      <c r="P22" s="112">
        <f t="shared" ref="P22" si="11">(P20/P7)*1000</f>
        <v>1357.5757575757577</v>
      </c>
    </row>
    <row r="23" spans="2:16" ht="26">
      <c r="B23" s="31" t="s">
        <v>21</v>
      </c>
      <c r="C23" s="12">
        <f>(C20*Factors!C27)/1000</f>
        <v>20.940073000000002</v>
      </c>
      <c r="D23" s="12">
        <f>(D20*Factors!C27)/1000</f>
        <v>29.7843689</v>
      </c>
      <c r="E23" s="12">
        <f>(E20*Factors!C27)/1000</f>
        <v>49.916340099999992</v>
      </c>
      <c r="F23" s="12">
        <f>(F20*Factors!C27)/1000</f>
        <v>19.624602799999998</v>
      </c>
      <c r="G23" s="12">
        <f>(G20*Factors!C27)/1000</f>
        <v>13.153430400000001</v>
      </c>
      <c r="H23" s="12">
        <f>(H20*Factors!C27)/1000</f>
        <v>11.584275999999999</v>
      </c>
      <c r="I23" s="12">
        <f>(I20*Factors!C27)/1000</f>
        <v>16.935804600000001</v>
      </c>
      <c r="J23" s="12">
        <f>(J20*Factors!C27)/1000</f>
        <v>12.563407999999999</v>
      </c>
      <c r="K23" s="12">
        <f>(K20*Factors!C27)/1000</f>
        <v>14.050226299999999</v>
      </c>
      <c r="L23" s="12">
        <f>(L20*Factors!C27)/1000</f>
        <v>10.5053234</v>
      </c>
      <c r="M23" s="12">
        <f>(M20*Factors!C27)/1000</f>
        <v>11.130314799999999</v>
      </c>
      <c r="N23" s="12">
        <f>(N20*Factors!C27)/1000</f>
        <v>12.2989152</v>
      </c>
      <c r="O23" s="148">
        <f>(O20*Factors!C27)/1000</f>
        <v>22.6395664</v>
      </c>
      <c r="P23" s="38">
        <f>(P20*Factors!C27)/1000</f>
        <v>7.5482176000000001</v>
      </c>
    </row>
    <row r="24" spans="2:16" ht="34">
      <c r="B24" s="252" t="s">
        <v>90</v>
      </c>
      <c r="C24" s="253"/>
      <c r="D24" s="253"/>
      <c r="E24" s="253"/>
      <c r="F24" s="253"/>
      <c r="G24" s="253"/>
      <c r="H24" s="253"/>
      <c r="I24" s="253"/>
      <c r="J24" s="253"/>
      <c r="K24" s="253"/>
      <c r="L24" s="253"/>
      <c r="M24" s="253"/>
      <c r="N24" s="253"/>
      <c r="O24" s="253"/>
      <c r="P24" s="254"/>
    </row>
    <row r="25" spans="2:16" ht="26">
      <c r="B25" s="31" t="s">
        <v>16</v>
      </c>
      <c r="C25" s="13"/>
      <c r="D25" s="13"/>
      <c r="E25" s="13"/>
      <c r="F25" s="13"/>
      <c r="G25" s="13"/>
      <c r="H25" s="13"/>
      <c r="I25" s="13"/>
      <c r="J25" s="13"/>
      <c r="K25" s="13"/>
      <c r="L25" s="13"/>
      <c r="M25" s="13"/>
      <c r="N25" s="14"/>
      <c r="O25" s="147">
        <v>136798</v>
      </c>
      <c r="P25" s="39">
        <v>102302</v>
      </c>
    </row>
    <row r="26" spans="2:16" ht="26">
      <c r="B26" s="31" t="s">
        <v>49</v>
      </c>
      <c r="C26" s="13"/>
      <c r="D26" s="13"/>
      <c r="E26" s="13"/>
      <c r="F26" s="13"/>
      <c r="G26" s="13"/>
      <c r="H26" s="13"/>
      <c r="I26" s="13"/>
      <c r="J26" s="13"/>
      <c r="K26" s="13"/>
      <c r="L26" s="13"/>
      <c r="M26" s="13"/>
      <c r="N26" s="15"/>
      <c r="O26" s="150">
        <f>(O25/O6)*1000</f>
        <v>337.61695217270051</v>
      </c>
      <c r="P26" s="40">
        <f>(P25/P6)*1000</f>
        <v>252.48095323887486</v>
      </c>
    </row>
    <row r="27" spans="2:16" ht="26">
      <c r="B27" s="31" t="s">
        <v>17</v>
      </c>
      <c r="C27" s="13"/>
      <c r="D27" s="13"/>
      <c r="E27" s="13"/>
      <c r="F27" s="13"/>
      <c r="G27" s="13"/>
      <c r="H27" s="13"/>
      <c r="I27" s="13"/>
      <c r="J27" s="13"/>
      <c r="K27" s="13"/>
      <c r="L27" s="13"/>
      <c r="M27" s="13"/>
      <c r="N27" s="14"/>
      <c r="O27" s="147">
        <f>O25/O7</f>
        <v>83.925153374233133</v>
      </c>
      <c r="P27" s="39">
        <f>P25/P7</f>
        <v>58.491709548313324</v>
      </c>
    </row>
    <row r="28" spans="2:16" ht="27" thickBot="1">
      <c r="B28" s="29" t="s">
        <v>67</v>
      </c>
      <c r="C28" s="16"/>
      <c r="D28" s="16"/>
      <c r="E28" s="16"/>
      <c r="F28" s="16"/>
      <c r="G28" s="16"/>
      <c r="H28" s="16"/>
      <c r="I28" s="16"/>
      <c r="J28" s="16"/>
      <c r="K28" s="16"/>
      <c r="L28" s="16"/>
      <c r="M28" s="16"/>
      <c r="N28" s="42"/>
      <c r="O28" s="149">
        <f>(O25*Factors!C24)*-1</f>
        <v>-82.352395999999999</v>
      </c>
      <c r="P28" s="43">
        <f>(P25*Factors!C25)*-1</f>
        <v>-53.810851999999997</v>
      </c>
    </row>
    <row r="29" spans="2:16" ht="41" thickTop="1" thickBot="1">
      <c r="B29" s="255" t="s">
        <v>28</v>
      </c>
      <c r="C29" s="256"/>
      <c r="D29" s="256"/>
      <c r="E29" s="256"/>
      <c r="F29" s="256"/>
      <c r="G29" s="256"/>
      <c r="H29" s="256"/>
      <c r="I29" s="256"/>
      <c r="J29" s="256"/>
      <c r="K29" s="256"/>
      <c r="L29" s="256"/>
      <c r="M29" s="256"/>
      <c r="N29" s="256"/>
      <c r="O29" s="256"/>
      <c r="P29" s="257"/>
    </row>
    <row r="30" spans="2:16" ht="31" thickTop="1" thickBot="1">
      <c r="B30" s="17" t="s">
        <v>31</v>
      </c>
      <c r="C30" s="18">
        <f t="shared" ref="C30:N30" si="12">C8+C13+C18+C23</f>
        <v>4962.1586735769642</v>
      </c>
      <c r="D30" s="18">
        <f t="shared" si="12"/>
        <v>4697.1849708405334</v>
      </c>
      <c r="E30" s="18">
        <f t="shared" si="12"/>
        <v>4255.9054084133522</v>
      </c>
      <c r="F30" s="18">
        <f t="shared" si="12"/>
        <v>4486.9893205085409</v>
      </c>
      <c r="G30" s="18">
        <f t="shared" si="12"/>
        <v>4241.4082045232444</v>
      </c>
      <c r="H30" s="18">
        <f t="shared" si="12"/>
        <v>4305.14110795748</v>
      </c>
      <c r="I30" s="18">
        <f t="shared" si="12"/>
        <v>3690.818093066925</v>
      </c>
      <c r="J30" s="18">
        <f t="shared" si="12"/>
        <v>4134.2849081197073</v>
      </c>
      <c r="K30" s="18">
        <f t="shared" si="12"/>
        <v>3852.1391511074316</v>
      </c>
      <c r="L30" s="18">
        <f t="shared" si="12"/>
        <v>3994.5513384029264</v>
      </c>
      <c r="M30" s="18">
        <f t="shared" si="12"/>
        <v>3704.0454236048504</v>
      </c>
      <c r="N30" s="18">
        <f t="shared" si="12"/>
        <v>2667.9223751666641</v>
      </c>
      <c r="O30" s="18">
        <f>O8+O13+O18+O23</f>
        <v>3583.7167684533879</v>
      </c>
      <c r="P30" s="18">
        <f>P8+P13+P18+P23</f>
        <v>2879.5807371298511</v>
      </c>
    </row>
    <row r="31" spans="2:16" ht="31" thickTop="1" thickBot="1">
      <c r="B31" s="17" t="s">
        <v>145</v>
      </c>
      <c r="C31" s="19">
        <f>(C30/C6)*1000</f>
        <v>12.246589040558963</v>
      </c>
      <c r="D31" s="19">
        <f>(D30/D6)*1000</f>
        <v>11.592634933599877</v>
      </c>
      <c r="E31" s="19">
        <f t="shared" ref="E31:N31" si="13">(E30/E6)*1000</f>
        <v>10.503558624569278</v>
      </c>
      <c r="F31" s="19">
        <f t="shared" si="13"/>
        <v>11.073872855023831</v>
      </c>
      <c r="G31" s="19">
        <f t="shared" si="13"/>
        <v>10.467779579609525</v>
      </c>
      <c r="H31" s="19">
        <f t="shared" si="13"/>
        <v>10.625072146829687</v>
      </c>
      <c r="I31" s="19">
        <f t="shared" si="13"/>
        <v>9.1089252445585007</v>
      </c>
      <c r="J31" s="19">
        <f t="shared" si="13"/>
        <v>10.203399684885515</v>
      </c>
      <c r="K31" s="19">
        <f t="shared" si="13"/>
        <v>9.5070650122225828</v>
      </c>
      <c r="L31" s="19">
        <f t="shared" si="13"/>
        <v>9.8585377576351831</v>
      </c>
      <c r="M31" s="19">
        <f t="shared" si="13"/>
        <v>9.1415702468362774</v>
      </c>
      <c r="N31" s="19">
        <f t="shared" si="13"/>
        <v>6.5844224399269073</v>
      </c>
      <c r="O31" s="19">
        <f>(O30/O6)*1000</f>
        <v>8.8445995761300047</v>
      </c>
      <c r="P31" s="19">
        <f>(P30/P6)*1000</f>
        <v>7.1067944853360325</v>
      </c>
    </row>
    <row r="32" spans="2:16" ht="31" thickTop="1" thickBot="1">
      <c r="B32" s="17" t="s">
        <v>32</v>
      </c>
      <c r="C32" s="19">
        <f>C30/C7</f>
        <v>2.7892966124659719</v>
      </c>
      <c r="D32" s="19">
        <f>D30/D7</f>
        <v>2.8852487535875513</v>
      </c>
      <c r="E32" s="19">
        <f t="shared" ref="E32" si="14">E30/E7</f>
        <v>2.6533076112302694</v>
      </c>
      <c r="F32" s="19">
        <f>F30/F7</f>
        <v>2.7852199382424216</v>
      </c>
      <c r="G32" s="19">
        <f t="shared" ref="G32" si="15">G30/G7</f>
        <v>2.7996093759229335</v>
      </c>
      <c r="H32" s="19">
        <f>H30/H7</f>
        <v>2.8586594342347147</v>
      </c>
      <c r="I32" s="19">
        <f t="shared" ref="I32" si="16">I30/I7</f>
        <v>2.4638305027149032</v>
      </c>
      <c r="J32" s="19">
        <f>J30/J7</f>
        <v>2.6880916177631389</v>
      </c>
      <c r="K32" s="19">
        <f>K30/K7</f>
        <v>2.3676331598693494</v>
      </c>
      <c r="L32" s="19">
        <f>L30/L7</f>
        <v>2.3224135688389107</v>
      </c>
      <c r="M32" s="19">
        <f t="shared" ref="M32" si="17">M30/M7</f>
        <v>2.26824581972128</v>
      </c>
      <c r="N32" s="19">
        <f>N30/N7</f>
        <v>1.6499210730777143</v>
      </c>
      <c r="O32" s="19">
        <f t="shared" ref="O32:P32" si="18">O30/O7</f>
        <v>2.1985992444499312</v>
      </c>
      <c r="P32" s="19">
        <f t="shared" si="18"/>
        <v>1.6464155157975136</v>
      </c>
    </row>
    <row r="33" spans="2:16" ht="14" customHeight="1" thickTop="1">
      <c r="B33" s="41"/>
      <c r="C33" s="3"/>
      <c r="D33" s="3"/>
      <c r="E33" s="3"/>
      <c r="F33" s="3"/>
      <c r="G33" s="3"/>
      <c r="H33" s="3"/>
      <c r="I33" s="3"/>
      <c r="J33" s="3"/>
      <c r="K33" s="3"/>
      <c r="L33" s="3"/>
      <c r="M33" s="1"/>
      <c r="N33" s="1"/>
      <c r="O33" s="1"/>
      <c r="P33" s="145"/>
    </row>
    <row r="34" spans="2:16" ht="26">
      <c r="B34" s="224" t="s">
        <v>19</v>
      </c>
      <c r="C34" s="225"/>
      <c r="D34" s="225"/>
      <c r="E34" s="226"/>
      <c r="F34" s="226"/>
      <c r="G34" s="227"/>
      <c r="H34" s="249" t="s">
        <v>27</v>
      </c>
      <c r="I34" s="250"/>
      <c r="J34" s="250"/>
      <c r="K34" s="250"/>
      <c r="L34" s="250"/>
      <c r="M34" s="250"/>
      <c r="N34" s="250"/>
      <c r="O34" s="250"/>
      <c r="P34" s="251"/>
    </row>
    <row r="35" spans="2:16" ht="26" customHeight="1">
      <c r="B35" s="204" t="s">
        <v>21</v>
      </c>
      <c r="C35" s="206" t="s">
        <v>16</v>
      </c>
      <c r="D35" s="206" t="s">
        <v>0</v>
      </c>
      <c r="E35" s="207" t="s">
        <v>2</v>
      </c>
      <c r="F35" s="209" t="s">
        <v>5</v>
      </c>
      <c r="G35" s="211" t="s">
        <v>22</v>
      </c>
      <c r="H35" s="197" t="s">
        <v>35</v>
      </c>
      <c r="I35" s="198"/>
      <c r="J35" s="198"/>
      <c r="K35" s="198"/>
      <c r="L35" s="198"/>
      <c r="M35" s="198"/>
      <c r="N35" s="198"/>
      <c r="O35" s="198"/>
      <c r="P35" s="199"/>
    </row>
    <row r="36" spans="2:16" ht="26" customHeight="1">
      <c r="B36" s="205"/>
      <c r="C36" s="206"/>
      <c r="D36" s="206"/>
      <c r="E36" s="208"/>
      <c r="F36" s="210"/>
      <c r="G36" s="212"/>
      <c r="H36" s="197" t="s">
        <v>33</v>
      </c>
      <c r="I36" s="198"/>
      <c r="J36" s="198"/>
      <c r="K36" s="198"/>
      <c r="L36" s="198"/>
      <c r="M36" s="198"/>
      <c r="N36" s="198"/>
      <c r="O36" s="198"/>
      <c r="P36" s="199"/>
    </row>
    <row r="37" spans="2:16" ht="48" customHeight="1">
      <c r="B37" s="216" t="s">
        <v>48</v>
      </c>
      <c r="C37" s="218" t="s">
        <v>20</v>
      </c>
      <c r="D37" s="220" t="s">
        <v>26</v>
      </c>
      <c r="E37" s="222" t="s">
        <v>23</v>
      </c>
      <c r="F37" s="200" t="s">
        <v>24</v>
      </c>
      <c r="G37" s="202" t="s">
        <v>25</v>
      </c>
      <c r="H37" s="197" t="s">
        <v>36</v>
      </c>
      <c r="I37" s="198"/>
      <c r="J37" s="198"/>
      <c r="K37" s="198"/>
      <c r="L37" s="198"/>
      <c r="M37" s="198"/>
      <c r="N37" s="198"/>
      <c r="O37" s="198"/>
      <c r="P37" s="199"/>
    </row>
    <row r="38" spans="2:16" ht="36" customHeight="1" thickBot="1">
      <c r="B38" s="217"/>
      <c r="C38" s="219"/>
      <c r="D38" s="221"/>
      <c r="E38" s="223"/>
      <c r="F38" s="201"/>
      <c r="G38" s="203"/>
      <c r="H38" s="213" t="s">
        <v>50</v>
      </c>
      <c r="I38" s="214"/>
      <c r="J38" s="214"/>
      <c r="K38" s="214"/>
      <c r="L38" s="214"/>
      <c r="M38" s="214"/>
      <c r="N38" s="214"/>
      <c r="O38" s="214"/>
      <c r="P38" s="215"/>
    </row>
    <row r="39" spans="2:16" ht="17" thickTop="1"/>
  </sheetData>
  <mergeCells count="27">
    <mergeCell ref="H35:P35"/>
    <mergeCell ref="H36:P36"/>
    <mergeCell ref="H37:P37"/>
    <mergeCell ref="H38:P38"/>
    <mergeCell ref="G35:G36"/>
    <mergeCell ref="G37:G38"/>
    <mergeCell ref="B37:B38"/>
    <mergeCell ref="C37:C38"/>
    <mergeCell ref="D37:D38"/>
    <mergeCell ref="E37:E38"/>
    <mergeCell ref="F37:F38"/>
    <mergeCell ref="B35:B36"/>
    <mergeCell ref="C35:C36"/>
    <mergeCell ref="D35:D36"/>
    <mergeCell ref="E35:E36"/>
    <mergeCell ref="F35:F36"/>
    <mergeCell ref="B34:G34"/>
    <mergeCell ref="B19:P19"/>
    <mergeCell ref="B24:P24"/>
    <mergeCell ref="B29:P29"/>
    <mergeCell ref="H34:P34"/>
    <mergeCell ref="B14:P14"/>
    <mergeCell ref="B2:G2"/>
    <mergeCell ref="B3:D3"/>
    <mergeCell ref="B4:J4"/>
    <mergeCell ref="M2:P4"/>
    <mergeCell ref="B9:P9"/>
  </mergeCells>
  <pageMargins left="0.7" right="0.7" top="0.75" bottom="0.75" header="0.3" footer="0.3"/>
  <pageSetup scale="36" orientation="landscape"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AA766-4072-E34B-8AAA-50F0C24DD8B0}">
  <sheetPr>
    <pageSetUpPr fitToPage="1"/>
  </sheetPr>
  <dimension ref="B1:P34"/>
  <sheetViews>
    <sheetView zoomScale="50" zoomScaleNormal="50" workbookViewId="0">
      <selection activeCell="P25" sqref="P25"/>
    </sheetView>
  </sheetViews>
  <sheetFormatPr baseColWidth="10" defaultColWidth="11.1640625" defaultRowHeight="16"/>
  <cols>
    <col min="2" max="2" width="41.1640625" customWidth="1"/>
    <col min="3" max="15" width="17.83203125" customWidth="1"/>
    <col min="16" max="16" width="18" customWidth="1"/>
  </cols>
  <sheetData>
    <row r="1" spans="2:16" ht="17" thickBot="1"/>
    <row r="2" spans="2:16" ht="66" customHeight="1" thickTop="1">
      <c r="B2" s="228" t="s">
        <v>82</v>
      </c>
      <c r="C2" s="229"/>
      <c r="D2" s="229"/>
      <c r="E2" s="229"/>
      <c r="F2" s="229"/>
      <c r="G2" s="229"/>
      <c r="H2" s="229"/>
      <c r="I2" s="24"/>
      <c r="J2" s="24"/>
      <c r="K2" s="24"/>
      <c r="L2" s="24"/>
      <c r="M2" s="234"/>
      <c r="N2" s="234"/>
      <c r="O2" s="234"/>
      <c r="P2" s="235"/>
    </row>
    <row r="3" spans="2:16" ht="44" customHeight="1">
      <c r="B3" s="230" t="s">
        <v>29</v>
      </c>
      <c r="C3" s="231"/>
      <c r="D3" s="231"/>
      <c r="E3" s="21"/>
      <c r="F3" s="21"/>
      <c r="G3" s="21"/>
      <c r="H3" s="21"/>
      <c r="I3" s="21"/>
      <c r="J3" s="21"/>
      <c r="K3" s="21"/>
      <c r="L3" s="21"/>
      <c r="M3" s="236"/>
      <c r="N3" s="236"/>
      <c r="O3" s="236"/>
      <c r="P3" s="237"/>
    </row>
    <row r="4" spans="2:16" ht="111" customHeight="1" thickBot="1">
      <c r="B4" s="232" t="s">
        <v>77</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38402</v>
      </c>
      <c r="D6" s="22">
        <v>38402</v>
      </c>
      <c r="E6" s="22">
        <v>38402</v>
      </c>
      <c r="F6" s="22">
        <v>38402</v>
      </c>
      <c r="G6" s="22">
        <v>38402</v>
      </c>
      <c r="H6" s="22">
        <v>38402</v>
      </c>
      <c r="I6" s="22">
        <v>38402</v>
      </c>
      <c r="J6" s="22">
        <v>38402</v>
      </c>
      <c r="K6" s="22">
        <v>38402</v>
      </c>
      <c r="L6" s="22">
        <v>38402</v>
      </c>
      <c r="M6" s="22">
        <v>38402</v>
      </c>
      <c r="N6" s="22">
        <v>38402</v>
      </c>
      <c r="O6" s="139">
        <v>38402</v>
      </c>
      <c r="P6" s="28">
        <v>38402</v>
      </c>
    </row>
    <row r="7" spans="2:16" ht="26">
      <c r="B7" s="29" t="s">
        <v>6</v>
      </c>
      <c r="C7" s="4">
        <v>133</v>
      </c>
      <c r="D7" s="5">
        <v>132</v>
      </c>
      <c r="E7" s="5">
        <v>127</v>
      </c>
      <c r="F7" s="5">
        <v>117</v>
      </c>
      <c r="G7" s="5">
        <v>106</v>
      </c>
      <c r="H7" s="4">
        <v>203</v>
      </c>
      <c r="I7" s="6">
        <v>175</v>
      </c>
      <c r="J7" s="6">
        <v>155</v>
      </c>
      <c r="K7" s="6">
        <v>142</v>
      </c>
      <c r="L7" s="6">
        <v>95</v>
      </c>
      <c r="M7" s="6">
        <v>188</v>
      </c>
      <c r="N7" s="6">
        <v>183</v>
      </c>
      <c r="O7" s="144">
        <v>226</v>
      </c>
      <c r="P7" s="30">
        <v>203</v>
      </c>
    </row>
    <row r="8" spans="2:16" ht="26">
      <c r="B8" s="31" t="s">
        <v>66</v>
      </c>
      <c r="C8" s="7">
        <v>-8.7884999999999991</v>
      </c>
      <c r="D8" s="7">
        <v>-8.7884999999999991</v>
      </c>
      <c r="E8" s="7">
        <v>-8.7884999999999991</v>
      </c>
      <c r="F8" s="7">
        <v>-8.7884999999999991</v>
      </c>
      <c r="G8" s="7">
        <v>-8.7884999999999991</v>
      </c>
      <c r="H8" s="7">
        <v>-8.7884999999999991</v>
      </c>
      <c r="I8" s="7">
        <v>-8.7884999999999991</v>
      </c>
      <c r="J8" s="7">
        <v>-8.7884999999999991</v>
      </c>
      <c r="K8" s="7">
        <v>-8.7884999999999991</v>
      </c>
      <c r="L8" s="7">
        <v>-8.7884999999999991</v>
      </c>
      <c r="M8" s="7">
        <v>-8.7884999999999991</v>
      </c>
      <c r="N8" s="7">
        <v>-8.7884999999999991</v>
      </c>
      <c r="O8" s="140">
        <v>-8.7884999999999991</v>
      </c>
      <c r="P8" s="32">
        <v>-8.7884999999999991</v>
      </c>
    </row>
    <row r="9" spans="2:16" ht="34">
      <c r="B9" s="240" t="s">
        <v>1</v>
      </c>
      <c r="C9" s="241"/>
      <c r="D9" s="241"/>
      <c r="E9" s="241"/>
      <c r="F9" s="241"/>
      <c r="G9" s="241"/>
      <c r="H9" s="241"/>
      <c r="I9" s="241"/>
      <c r="J9" s="241"/>
      <c r="K9" s="241"/>
      <c r="L9" s="241"/>
      <c r="M9" s="241"/>
      <c r="N9" s="241"/>
      <c r="O9" s="241"/>
      <c r="P9" s="242"/>
    </row>
    <row r="10" spans="2:16" ht="26">
      <c r="B10" s="31" t="s">
        <v>16</v>
      </c>
      <c r="C10" s="8">
        <v>292927.2</v>
      </c>
      <c r="D10" s="8">
        <v>263602.7</v>
      </c>
      <c r="E10" s="8">
        <v>242937.8</v>
      </c>
      <c r="F10" s="8">
        <v>245012.1</v>
      </c>
      <c r="G10" s="8">
        <v>227700</v>
      </c>
      <c r="H10" s="8">
        <v>246966</v>
      </c>
      <c r="I10" s="8">
        <v>233951.3</v>
      </c>
      <c r="J10" s="8">
        <v>276372.7</v>
      </c>
      <c r="K10" s="8">
        <v>267360</v>
      </c>
      <c r="L10" s="8">
        <v>285660</v>
      </c>
      <c r="M10" s="8">
        <v>256180</v>
      </c>
      <c r="N10" s="8">
        <v>208463.7</v>
      </c>
      <c r="O10" s="141">
        <v>293074.40000000002</v>
      </c>
      <c r="P10" s="33">
        <v>295552.7</v>
      </c>
    </row>
    <row r="11" spans="2:16" ht="26">
      <c r="B11" s="31" t="s">
        <v>49</v>
      </c>
      <c r="C11" s="9">
        <f>(C10/C6)*1000</f>
        <v>7627.9152127493362</v>
      </c>
      <c r="D11" s="9">
        <f>(D10/D6)*1000</f>
        <v>6864.2961304098744</v>
      </c>
      <c r="E11" s="9">
        <f t="shared" ref="E11:O11" si="0">(E10/E6)*1000</f>
        <v>6326.1757200145821</v>
      </c>
      <c r="F11" s="9">
        <f t="shared" si="0"/>
        <v>6380.19113587834</v>
      </c>
      <c r="G11" s="9">
        <f t="shared" si="0"/>
        <v>5929.3786781938443</v>
      </c>
      <c r="H11" s="9">
        <f t="shared" si="0"/>
        <v>6431.0712983698768</v>
      </c>
      <c r="I11" s="9">
        <f t="shared" si="0"/>
        <v>6092.1644706004899</v>
      </c>
      <c r="J11" s="9">
        <f t="shared" si="0"/>
        <v>7196.8308942242593</v>
      </c>
      <c r="K11" s="9">
        <f t="shared" si="0"/>
        <v>6962.1373886776737</v>
      </c>
      <c r="L11" s="9">
        <f t="shared" si="0"/>
        <v>7438.675069006822</v>
      </c>
      <c r="M11" s="9">
        <f t="shared" si="0"/>
        <v>6671.0067184000836</v>
      </c>
      <c r="N11" s="9">
        <f t="shared" si="0"/>
        <v>5428.4594552367071</v>
      </c>
      <c r="O11" s="120">
        <f t="shared" si="0"/>
        <v>7631.7483464402894</v>
      </c>
      <c r="P11" s="34">
        <f t="shared" ref="P11" si="1">(P10/P6)*1000</f>
        <v>7696.2840477058498</v>
      </c>
    </row>
    <row r="12" spans="2:16" ht="26">
      <c r="B12" s="31" t="s">
        <v>17</v>
      </c>
      <c r="C12" s="9">
        <f t="shared" ref="C12:O12" si="2">C10/C7</f>
        <v>2202.46015037594</v>
      </c>
      <c r="D12" s="9">
        <f t="shared" si="2"/>
        <v>1996.9901515151516</v>
      </c>
      <c r="E12" s="9">
        <f t="shared" si="2"/>
        <v>1912.896062992126</v>
      </c>
      <c r="F12" s="9">
        <f t="shared" si="2"/>
        <v>2094.1205128205129</v>
      </c>
      <c r="G12" s="9">
        <f t="shared" si="2"/>
        <v>2148.1132075471696</v>
      </c>
      <c r="H12" s="9">
        <f t="shared" si="2"/>
        <v>1216.5812807881773</v>
      </c>
      <c r="I12" s="9">
        <f t="shared" si="2"/>
        <v>1336.8645714285713</v>
      </c>
      <c r="J12" s="9">
        <f t="shared" si="2"/>
        <v>1783.049677419355</v>
      </c>
      <c r="K12" s="9">
        <f t="shared" si="2"/>
        <v>1882.8169014084508</v>
      </c>
      <c r="L12" s="9">
        <f t="shared" si="2"/>
        <v>3006.9473684210525</v>
      </c>
      <c r="M12" s="9">
        <f t="shared" si="2"/>
        <v>1362.6595744680851</v>
      </c>
      <c r="N12" s="9">
        <f t="shared" si="2"/>
        <v>1139.1459016393444</v>
      </c>
      <c r="O12" s="120">
        <f t="shared" si="2"/>
        <v>1296.7893805309736</v>
      </c>
      <c r="P12" s="34">
        <f t="shared" ref="P12" si="3">P10/P7</f>
        <v>1455.9246305418719</v>
      </c>
    </row>
    <row r="13" spans="2:16" ht="26">
      <c r="B13" s="31" t="s">
        <v>21</v>
      </c>
      <c r="C13" s="9">
        <f>C10*Factors!C12</f>
        <v>225.26101680000002</v>
      </c>
      <c r="D13" s="9">
        <f>D10*Factors!C13</f>
        <v>200.07444930000003</v>
      </c>
      <c r="E13" s="9">
        <f>E10*Factors!C14</f>
        <v>181.2315988</v>
      </c>
      <c r="F13" s="9">
        <f>F10*Factors!C15</f>
        <v>192.57951060000002</v>
      </c>
      <c r="G13" s="9">
        <f>G10*Factors!C16</f>
        <v>167.5872</v>
      </c>
      <c r="H13" s="9">
        <f>H10*Factors!C17</f>
        <v>179.297316</v>
      </c>
      <c r="I13" s="9">
        <f>I10*Factors!C18</f>
        <v>167.04122820000001</v>
      </c>
      <c r="J13" s="9">
        <f>J10*Factors!C19</f>
        <v>187.38069060000001</v>
      </c>
      <c r="K13" s="9">
        <f>K10*Factors!C20</f>
        <v>182.33951999999999</v>
      </c>
      <c r="L13" s="9">
        <f>L10*Factors!C21</f>
        <v>197.39106000000001</v>
      </c>
      <c r="M13" s="9">
        <f>M10*Factors!C22</f>
        <v>166.26082</v>
      </c>
      <c r="N13" s="9">
        <f>N10*Factors!C23</f>
        <v>109.86036990000001</v>
      </c>
      <c r="O13" s="120">
        <f>O10*Factors!C24</f>
        <v>176.43078880000002</v>
      </c>
      <c r="P13" s="34">
        <f>P10*Factors!C25</f>
        <v>155.4607202</v>
      </c>
    </row>
    <row r="14" spans="2:16" ht="34">
      <c r="B14" s="240" t="s">
        <v>14</v>
      </c>
      <c r="C14" s="241"/>
      <c r="D14" s="241"/>
      <c r="E14" s="241"/>
      <c r="F14" s="241"/>
      <c r="G14" s="241"/>
      <c r="H14" s="241"/>
      <c r="I14" s="241"/>
      <c r="J14" s="241"/>
      <c r="K14" s="241"/>
      <c r="L14" s="241"/>
      <c r="M14" s="241"/>
      <c r="N14" s="241"/>
      <c r="O14" s="241"/>
      <c r="P14" s="242"/>
    </row>
    <row r="15" spans="2:16" ht="26">
      <c r="B15" s="31" t="s">
        <v>2</v>
      </c>
      <c r="C15" s="8">
        <v>30554.544473999998</v>
      </c>
      <c r="D15" s="8">
        <v>32688.756408000001</v>
      </c>
      <c r="E15" s="8">
        <v>24839.896195000001</v>
      </c>
      <c r="F15" s="8">
        <v>26389.625956</v>
      </c>
      <c r="G15" s="8">
        <v>28732.688880999998</v>
      </c>
      <c r="H15" s="8">
        <v>28086.582575</v>
      </c>
      <c r="I15" s="8">
        <v>24381.351701</v>
      </c>
      <c r="J15" s="8">
        <v>22560.323851000001</v>
      </c>
      <c r="K15" s="8">
        <v>29120.262771999998</v>
      </c>
      <c r="L15" s="8">
        <v>31332.023406</v>
      </c>
      <c r="M15" s="8">
        <v>26329.834342999999</v>
      </c>
      <c r="N15" s="8">
        <v>25411.702077000002</v>
      </c>
      <c r="O15" s="119">
        <v>28451.8</v>
      </c>
      <c r="P15" s="35">
        <v>25179.4</v>
      </c>
    </row>
    <row r="16" spans="2:16" ht="26">
      <c r="B16" s="31" t="s">
        <v>142</v>
      </c>
      <c r="C16" s="9">
        <f>(C15/C6)*1000</f>
        <v>795.64982224884113</v>
      </c>
      <c r="D16" s="9">
        <f>(D15/D6)*1000</f>
        <v>851.22536347065261</v>
      </c>
      <c r="E16" s="9">
        <f t="shared" ref="E16:O16" si="4">(E15/E6)*1000</f>
        <v>646.83860723399823</v>
      </c>
      <c r="F16" s="9">
        <f t="shared" si="4"/>
        <v>687.19405124733089</v>
      </c>
      <c r="G16" s="9">
        <f t="shared" si="4"/>
        <v>748.20813710223422</v>
      </c>
      <c r="H16" s="9">
        <f t="shared" si="4"/>
        <v>731.38332834227378</v>
      </c>
      <c r="I16" s="9">
        <f t="shared" si="4"/>
        <v>634.89796627779799</v>
      </c>
      <c r="J16" s="9">
        <f t="shared" si="4"/>
        <v>587.47783581584292</v>
      </c>
      <c r="K16" s="9">
        <f t="shared" si="4"/>
        <v>758.3006815270038</v>
      </c>
      <c r="L16" s="9">
        <f t="shared" si="4"/>
        <v>815.89561496797046</v>
      </c>
      <c r="M16" s="9">
        <f t="shared" si="4"/>
        <v>685.63705908546422</v>
      </c>
      <c r="N16" s="9">
        <f t="shared" si="4"/>
        <v>661.72860989010996</v>
      </c>
      <c r="O16" s="120">
        <f t="shared" si="4"/>
        <v>740.89370345294515</v>
      </c>
      <c r="P16" s="34">
        <f t="shared" ref="P16" si="5">(P15/P6)*1000</f>
        <v>655.67939169834915</v>
      </c>
    </row>
    <row r="17" spans="2:16" ht="26">
      <c r="B17" s="31" t="s">
        <v>3</v>
      </c>
      <c r="C17" s="9">
        <f t="shared" ref="C17:O17" si="6">C15/C7</f>
        <v>229.73341709774434</v>
      </c>
      <c r="D17" s="9">
        <f t="shared" si="6"/>
        <v>247.64209400000001</v>
      </c>
      <c r="E17" s="9">
        <f t="shared" si="6"/>
        <v>195.58973381889766</v>
      </c>
      <c r="F17" s="9">
        <f t="shared" si="6"/>
        <v>225.5523585982906</v>
      </c>
      <c r="G17" s="9">
        <f t="shared" si="6"/>
        <v>271.06310265094339</v>
      </c>
      <c r="H17" s="9">
        <f t="shared" si="6"/>
        <v>138.35754963054188</v>
      </c>
      <c r="I17" s="9">
        <f t="shared" si="6"/>
        <v>139.32200972000001</v>
      </c>
      <c r="J17" s="9">
        <f t="shared" si="6"/>
        <v>145.55047645806451</v>
      </c>
      <c r="K17" s="9">
        <f t="shared" si="6"/>
        <v>205.0722730422535</v>
      </c>
      <c r="L17" s="9">
        <f t="shared" si="6"/>
        <v>329.81077269473684</v>
      </c>
      <c r="M17" s="9">
        <f t="shared" si="6"/>
        <v>140.05231033510637</v>
      </c>
      <c r="N17" s="9">
        <f t="shared" si="6"/>
        <v>138.86175998360656</v>
      </c>
      <c r="O17" s="120">
        <f t="shared" si="6"/>
        <v>125.89292035398229</v>
      </c>
      <c r="P17" s="34">
        <f t="shared" ref="P17" si="7">P15/P7</f>
        <v>124.03645320197045</v>
      </c>
    </row>
    <row r="18" spans="2:16" ht="26">
      <c r="B18" s="29" t="s">
        <v>30</v>
      </c>
      <c r="C18" s="10">
        <f>C15*Factors!C5</f>
        <v>205.02579749512196</v>
      </c>
      <c r="D18" s="10">
        <f>D15*Factors!C5</f>
        <v>219.34669513325565</v>
      </c>
      <c r="E18" s="10">
        <f>E15*Factors!C5</f>
        <v>166.67960903195893</v>
      </c>
      <c r="F18" s="10">
        <f>F15*Factors!C5</f>
        <v>177.0785393914451</v>
      </c>
      <c r="G18" s="10">
        <f>G15*Factors!C5</f>
        <v>192.80086001671765</v>
      </c>
      <c r="H18" s="10">
        <f>H15*Factors!C5</f>
        <v>188.46538511651096</v>
      </c>
      <c r="I18" s="10">
        <f>I15*Factors!C5</f>
        <v>163.60270338051492</v>
      </c>
      <c r="J18" s="10">
        <f>J15*Factors!C5</f>
        <v>151.38332018778624</v>
      </c>
      <c r="K18" s="10">
        <f>K15*Factors!C5</f>
        <v>195.40154176336193</v>
      </c>
      <c r="L18" s="10">
        <f>L15*Factors!C5</f>
        <v>210.24280337143597</v>
      </c>
      <c r="M18" s="10">
        <f>M15*Factors!C5</f>
        <v>176.67732826721198</v>
      </c>
      <c r="N18" s="10">
        <f>N15*Factors!C5</f>
        <v>170.51651640490999</v>
      </c>
      <c r="O18" s="121">
        <f>O15*Factors!C5</f>
        <v>190.91605146120008</v>
      </c>
      <c r="P18" s="36">
        <f>P15*Factors!C5</f>
        <v>168.95773294350946</v>
      </c>
    </row>
    <row r="19" spans="2:16" ht="34">
      <c r="B19" s="243" t="s">
        <v>15</v>
      </c>
      <c r="C19" s="244"/>
      <c r="D19" s="244"/>
      <c r="E19" s="244"/>
      <c r="F19" s="244"/>
      <c r="G19" s="244"/>
      <c r="H19" s="244"/>
      <c r="I19" s="244"/>
      <c r="J19" s="244"/>
      <c r="K19" s="244"/>
      <c r="L19" s="244"/>
      <c r="M19" s="244"/>
      <c r="N19" s="244"/>
      <c r="O19" s="244"/>
      <c r="P19" s="245"/>
    </row>
    <row r="20" spans="2:16" ht="26">
      <c r="B20" s="31" t="s">
        <v>5</v>
      </c>
      <c r="C20" s="11">
        <v>237.4</v>
      </c>
      <c r="D20" s="11">
        <v>223.4</v>
      </c>
      <c r="E20" s="11">
        <v>140.5</v>
      </c>
      <c r="F20" s="11">
        <v>186.3</v>
      </c>
      <c r="G20" s="11">
        <v>184.7</v>
      </c>
      <c r="H20" s="11">
        <v>439.7</v>
      </c>
      <c r="I20" s="11">
        <v>611.1</v>
      </c>
      <c r="J20" s="11">
        <v>421.3</v>
      </c>
      <c r="K20" s="11">
        <v>311.39999999999998</v>
      </c>
      <c r="L20" s="11">
        <v>293.7</v>
      </c>
      <c r="M20" s="11">
        <v>206.5</v>
      </c>
      <c r="N20" s="11">
        <v>425.8</v>
      </c>
      <c r="O20" s="142">
        <v>1053.3</v>
      </c>
      <c r="P20" s="37">
        <v>729.2</v>
      </c>
    </row>
    <row r="21" spans="2:16" ht="26">
      <c r="B21" s="31" t="s">
        <v>144</v>
      </c>
      <c r="C21" s="109">
        <f>(C20/C6)*1000</f>
        <v>6.1819696890786942</v>
      </c>
      <c r="D21" s="109">
        <f>(D20/D6)*1000</f>
        <v>5.8174053434716937</v>
      </c>
      <c r="E21" s="109">
        <f t="shared" ref="E21:O21" si="8">(E20/E6)*1000</f>
        <v>3.6586636112702462</v>
      </c>
      <c r="F21" s="109">
        <f t="shared" si="8"/>
        <v>4.8513098276131457</v>
      </c>
      <c r="G21" s="109">
        <f t="shared" si="8"/>
        <v>4.8096453309723444</v>
      </c>
      <c r="H21" s="109">
        <f t="shared" si="8"/>
        <v>11.449924483099839</v>
      </c>
      <c r="I21" s="109">
        <f t="shared" si="8"/>
        <v>15.913233685745535</v>
      </c>
      <c r="J21" s="109">
        <f t="shared" si="8"/>
        <v>10.97078277173064</v>
      </c>
      <c r="K21" s="109">
        <f t="shared" si="8"/>
        <v>8.1089526587156904</v>
      </c>
      <c r="L21" s="109">
        <f t="shared" si="8"/>
        <v>7.6480391646268426</v>
      </c>
      <c r="M21" s="109">
        <f t="shared" si="8"/>
        <v>5.3773240977032453</v>
      </c>
      <c r="N21" s="109">
        <f t="shared" si="8"/>
        <v>11.08796416853289</v>
      </c>
      <c r="O21" s="124">
        <f t="shared" si="8"/>
        <v>27.428258944846622</v>
      </c>
      <c r="P21" s="111">
        <f t="shared" ref="P21" si="9">(P20/P6)*1000</f>
        <v>18.988594344044582</v>
      </c>
    </row>
    <row r="22" spans="2:16" ht="26">
      <c r="B22" s="31" t="s">
        <v>143</v>
      </c>
      <c r="C22" s="110">
        <f>(C20/C7)*1000</f>
        <v>1784.9624060150375</v>
      </c>
      <c r="D22" s="110">
        <f>(D20/D7)*1000</f>
        <v>1692.4242424242425</v>
      </c>
      <c r="E22" s="110">
        <f t="shared" ref="E22:O22" si="10">(E20/E7)*1000</f>
        <v>1106.2992125984251</v>
      </c>
      <c r="F22" s="110">
        <f t="shared" si="10"/>
        <v>1592.3076923076924</v>
      </c>
      <c r="G22" s="110">
        <f t="shared" si="10"/>
        <v>1742.4528301886792</v>
      </c>
      <c r="H22" s="110">
        <f t="shared" si="10"/>
        <v>2166.0098522167486</v>
      </c>
      <c r="I22" s="110">
        <f t="shared" si="10"/>
        <v>3492</v>
      </c>
      <c r="J22" s="110">
        <f t="shared" si="10"/>
        <v>2718.0645161290327</v>
      </c>
      <c r="K22" s="110">
        <f t="shared" si="10"/>
        <v>2192.9577464788731</v>
      </c>
      <c r="L22" s="110">
        <f t="shared" si="10"/>
        <v>3091.5789473684208</v>
      </c>
      <c r="M22" s="110">
        <f t="shared" si="10"/>
        <v>1098.4042553191489</v>
      </c>
      <c r="N22" s="110">
        <f t="shared" si="10"/>
        <v>2326.7759562841534</v>
      </c>
      <c r="O22" s="125">
        <f t="shared" si="10"/>
        <v>4660.6194690265484</v>
      </c>
      <c r="P22" s="112">
        <f t="shared" ref="P22" si="11">(P20/P7)*1000</f>
        <v>3592.1182266009851</v>
      </c>
    </row>
    <row r="23" spans="2:16" ht="27" thickBot="1">
      <c r="B23" s="29" t="s">
        <v>21</v>
      </c>
      <c r="C23" s="134">
        <f>(C20*Factors!C27)/1000</f>
        <v>0.75469459999999988</v>
      </c>
      <c r="D23" s="134">
        <f>(D20*Factors!C27)/1000</f>
        <v>0.71018859999999995</v>
      </c>
      <c r="E23" s="134">
        <f>(E20*Factors!C27)/1000</f>
        <v>0.44664949999999998</v>
      </c>
      <c r="F23" s="134">
        <f>(F20*Factors!C27)/1000</f>
        <v>0.59224770000000004</v>
      </c>
      <c r="G23" s="134">
        <f>(G20*Factors!C27)/1000</f>
        <v>0.5871613</v>
      </c>
      <c r="H23" s="134">
        <f>(H20*Factors!C27)/1000</f>
        <v>1.3978063000000001</v>
      </c>
      <c r="I23" s="134">
        <f>(I20*Factors!C27)/1000</f>
        <v>1.9426869</v>
      </c>
      <c r="J23" s="134">
        <f>(J20*Factors!C27)/1000</f>
        <v>1.3393127</v>
      </c>
      <c r="K23" s="134">
        <f>(K20*Factors!C27)/1000</f>
        <v>0.98994059999999995</v>
      </c>
      <c r="L23" s="134">
        <f>(L20*Factors!C27)/1000</f>
        <v>0.9336722999999999</v>
      </c>
      <c r="M23" s="134">
        <f>(M20*Factors!C27)/1000</f>
        <v>0.65646349999999998</v>
      </c>
      <c r="N23" s="134">
        <f>(N20*Factors!C27)/1000</f>
        <v>1.3536181999999999</v>
      </c>
      <c r="O23" s="137">
        <f>(O20*Factors!C27)/1000</f>
        <v>3.3484406999999998</v>
      </c>
      <c r="P23" s="135">
        <f>(P20*Factors!C27)/1000</f>
        <v>2.3181267999999999</v>
      </c>
    </row>
    <row r="24" spans="2:16" ht="41" thickTop="1" thickBot="1">
      <c r="B24" s="246" t="s">
        <v>28</v>
      </c>
      <c r="C24" s="247"/>
      <c r="D24" s="247"/>
      <c r="E24" s="247"/>
      <c r="F24" s="247"/>
      <c r="G24" s="247"/>
      <c r="H24" s="247"/>
      <c r="I24" s="247"/>
      <c r="J24" s="247"/>
      <c r="K24" s="247"/>
      <c r="L24" s="247"/>
      <c r="M24" s="247"/>
      <c r="N24" s="247"/>
      <c r="O24" s="247"/>
      <c r="P24" s="248"/>
    </row>
    <row r="25" spans="2:16" ht="31" thickTop="1" thickBot="1">
      <c r="B25" s="17" t="s">
        <v>31</v>
      </c>
      <c r="C25" s="18">
        <f t="shared" ref="C25:O25" si="12">C8+C13+C18+C23</f>
        <v>422.25300889512198</v>
      </c>
      <c r="D25" s="18">
        <f t="shared" si="12"/>
        <v>411.34283303325566</v>
      </c>
      <c r="E25" s="18">
        <f t="shared" si="12"/>
        <v>339.56935733195888</v>
      </c>
      <c r="F25" s="18">
        <f t="shared" si="12"/>
        <v>361.4617976914451</v>
      </c>
      <c r="G25" s="18">
        <f t="shared" si="12"/>
        <v>352.18672131671764</v>
      </c>
      <c r="H25" s="18">
        <f t="shared" si="12"/>
        <v>360.37200741651094</v>
      </c>
      <c r="I25" s="18">
        <f t="shared" si="12"/>
        <v>323.79811848051497</v>
      </c>
      <c r="J25" s="18">
        <f t="shared" si="12"/>
        <v>331.31482348778621</v>
      </c>
      <c r="K25" s="18">
        <f t="shared" si="12"/>
        <v>369.94250236336194</v>
      </c>
      <c r="L25" s="18">
        <f t="shared" si="12"/>
        <v>399.77903567143596</v>
      </c>
      <c r="M25" s="18">
        <f t="shared" si="12"/>
        <v>334.80611176721197</v>
      </c>
      <c r="N25" s="18">
        <f t="shared" si="12"/>
        <v>272.94200450491002</v>
      </c>
      <c r="O25" s="18">
        <f t="shared" si="12"/>
        <v>361.90678096120013</v>
      </c>
      <c r="P25" s="18">
        <f t="shared" ref="P25" si="13">P8+P13+P18+P23</f>
        <v>317.94807994350947</v>
      </c>
    </row>
    <row r="26" spans="2:16" ht="31" thickTop="1" thickBot="1">
      <c r="B26" s="17" t="s">
        <v>145</v>
      </c>
      <c r="C26" s="19">
        <f>(C25/C6)*1000</f>
        <v>10.995599419174052</v>
      </c>
      <c r="D26" s="19">
        <f>(D25/D6)*1000</f>
        <v>10.711495053207011</v>
      </c>
      <c r="E26" s="19">
        <f t="shared" ref="E26:O26" si="14">(E25/E6)*1000</f>
        <v>8.8424914674225015</v>
      </c>
      <c r="F26" s="19">
        <f t="shared" si="14"/>
        <v>9.4125774098079553</v>
      </c>
      <c r="G26" s="19">
        <f t="shared" si="14"/>
        <v>9.1710515420217078</v>
      </c>
      <c r="H26" s="19">
        <f t="shared" si="14"/>
        <v>9.3841989327772239</v>
      </c>
      <c r="I26" s="19">
        <f t="shared" si="14"/>
        <v>8.4318035123304771</v>
      </c>
      <c r="J26" s="19">
        <f t="shared" si="14"/>
        <v>8.6275408439088128</v>
      </c>
      <c r="K26" s="19">
        <f t="shared" si="14"/>
        <v>9.6334175918796401</v>
      </c>
      <c r="L26" s="19">
        <f t="shared" si="14"/>
        <v>10.410370180496745</v>
      </c>
      <c r="M26" s="19">
        <f t="shared" si="14"/>
        <v>8.7184550744026872</v>
      </c>
      <c r="N26" s="19">
        <f t="shared" si="14"/>
        <v>7.1074945186425191</v>
      </c>
      <c r="O26" s="19">
        <f t="shared" si="14"/>
        <v>9.4241649122754048</v>
      </c>
      <c r="P26" s="19">
        <f t="shared" ref="P26" si="15">(P25/P6)*1000</f>
        <v>8.2794666929719671</v>
      </c>
    </row>
    <row r="27" spans="2:16" ht="31" thickTop="1" thickBot="1">
      <c r="B27" s="17" t="s">
        <v>32</v>
      </c>
      <c r="C27" s="19">
        <f t="shared" ref="C27:O27" si="16">C25/C7</f>
        <v>3.1748346533467817</v>
      </c>
      <c r="D27" s="19">
        <f t="shared" si="16"/>
        <v>3.1162335835852701</v>
      </c>
      <c r="E27" s="19">
        <f t="shared" si="16"/>
        <v>2.6737744671807788</v>
      </c>
      <c r="F27" s="19">
        <f t="shared" si="16"/>
        <v>3.0894170742858558</v>
      </c>
      <c r="G27" s="19">
        <f t="shared" si="16"/>
        <v>3.3225162388369589</v>
      </c>
      <c r="H27" s="19">
        <f t="shared" si="16"/>
        <v>1.7752315636281326</v>
      </c>
      <c r="I27" s="19">
        <f t="shared" si="16"/>
        <v>1.8502749627457999</v>
      </c>
      <c r="J27" s="19">
        <f t="shared" si="16"/>
        <v>2.137514990243782</v>
      </c>
      <c r="K27" s="19">
        <f t="shared" si="16"/>
        <v>2.6052288898828304</v>
      </c>
      <c r="L27" s="19">
        <f t="shared" si="16"/>
        <v>4.2082003754887998</v>
      </c>
      <c r="M27" s="19">
        <f t="shared" si="16"/>
        <v>1.7808835732298509</v>
      </c>
      <c r="N27" s="19">
        <f t="shared" si="16"/>
        <v>1.4914863634148088</v>
      </c>
      <c r="O27" s="19">
        <f t="shared" si="16"/>
        <v>1.6013574378814166</v>
      </c>
      <c r="P27" s="19">
        <f t="shared" ref="P27" si="17">P25/P7</f>
        <v>1.5662466992291106</v>
      </c>
    </row>
    <row r="28" spans="2:16" ht="14" customHeight="1" thickTop="1">
      <c r="B28" s="41"/>
      <c r="C28" s="3"/>
      <c r="D28" s="3"/>
      <c r="E28" s="3"/>
      <c r="F28" s="3"/>
      <c r="G28" s="3"/>
      <c r="H28" s="3"/>
      <c r="I28" s="3"/>
      <c r="J28" s="3"/>
      <c r="K28" s="3"/>
      <c r="L28" s="3"/>
      <c r="M28" s="1"/>
      <c r="N28" s="1"/>
      <c r="O28" s="1"/>
      <c r="P28" s="145"/>
    </row>
    <row r="29" spans="2:16" ht="26">
      <c r="B29" s="224" t="s">
        <v>19</v>
      </c>
      <c r="C29" s="225"/>
      <c r="D29" s="225"/>
      <c r="E29" s="226"/>
      <c r="F29" s="226"/>
      <c r="G29" s="227"/>
      <c r="H29" s="249" t="s">
        <v>27</v>
      </c>
      <c r="I29" s="250"/>
      <c r="J29" s="250"/>
      <c r="K29" s="250"/>
      <c r="L29" s="250"/>
      <c r="M29" s="250"/>
      <c r="N29" s="250"/>
      <c r="O29" s="250"/>
      <c r="P29" s="251"/>
    </row>
    <row r="30" spans="2:16" ht="26" customHeight="1">
      <c r="B30" s="204" t="s">
        <v>21</v>
      </c>
      <c r="C30" s="206" t="s">
        <v>16</v>
      </c>
      <c r="D30" s="206" t="s">
        <v>0</v>
      </c>
      <c r="E30" s="207" t="s">
        <v>2</v>
      </c>
      <c r="F30" s="209" t="s">
        <v>5</v>
      </c>
      <c r="G30" s="211" t="s">
        <v>22</v>
      </c>
      <c r="H30" s="197" t="s">
        <v>35</v>
      </c>
      <c r="I30" s="198"/>
      <c r="J30" s="198"/>
      <c r="K30" s="198"/>
      <c r="L30" s="198"/>
      <c r="M30" s="198"/>
      <c r="N30" s="198"/>
      <c r="O30" s="198"/>
      <c r="P30" s="199"/>
    </row>
    <row r="31" spans="2:16" ht="26" customHeight="1">
      <c r="B31" s="205"/>
      <c r="C31" s="206"/>
      <c r="D31" s="206"/>
      <c r="E31" s="208"/>
      <c r="F31" s="210"/>
      <c r="G31" s="212"/>
      <c r="H31" s="197" t="s">
        <v>33</v>
      </c>
      <c r="I31" s="198"/>
      <c r="J31" s="198"/>
      <c r="K31" s="198"/>
      <c r="L31" s="198"/>
      <c r="M31" s="198"/>
      <c r="N31" s="198"/>
      <c r="O31" s="198"/>
      <c r="P31" s="199"/>
    </row>
    <row r="32" spans="2:16" ht="26" customHeight="1">
      <c r="B32" s="216" t="s">
        <v>48</v>
      </c>
      <c r="C32" s="218" t="s">
        <v>20</v>
      </c>
      <c r="D32" s="220" t="s">
        <v>26</v>
      </c>
      <c r="E32" s="222" t="s">
        <v>23</v>
      </c>
      <c r="F32" s="200" t="s">
        <v>24</v>
      </c>
      <c r="G32" s="202" t="s">
        <v>25</v>
      </c>
      <c r="H32" s="197" t="s">
        <v>36</v>
      </c>
      <c r="I32" s="198"/>
      <c r="J32" s="198"/>
      <c r="K32" s="198"/>
      <c r="L32" s="198"/>
      <c r="M32" s="198"/>
      <c r="N32" s="198"/>
      <c r="O32" s="198"/>
      <c r="P32" s="199"/>
    </row>
    <row r="33" spans="2:16" ht="26" customHeight="1" thickBot="1">
      <c r="B33" s="217"/>
      <c r="C33" s="219"/>
      <c r="D33" s="221"/>
      <c r="E33" s="223"/>
      <c r="F33" s="201"/>
      <c r="G33" s="203"/>
      <c r="H33" s="213"/>
      <c r="I33" s="214"/>
      <c r="J33" s="214"/>
      <c r="K33" s="214"/>
      <c r="L33" s="214"/>
      <c r="M33" s="214"/>
      <c r="N33" s="214"/>
      <c r="O33" s="214"/>
      <c r="P33" s="215"/>
    </row>
    <row r="34" spans="2:16" ht="17" thickTop="1"/>
  </sheetData>
  <mergeCells count="25">
    <mergeCell ref="B14:P14"/>
    <mergeCell ref="B29:G29"/>
    <mergeCell ref="B30:B31"/>
    <mergeCell ref="C30:C31"/>
    <mergeCell ref="D30:D31"/>
    <mergeCell ref="E30:E31"/>
    <mergeCell ref="F30:F31"/>
    <mergeCell ref="G30:G31"/>
    <mergeCell ref="B19:P19"/>
    <mergeCell ref="B24:P24"/>
    <mergeCell ref="H29:P29"/>
    <mergeCell ref="H30:P30"/>
    <mergeCell ref="H31:P31"/>
    <mergeCell ref="B3:D3"/>
    <mergeCell ref="B4:J4"/>
    <mergeCell ref="B2:H2"/>
    <mergeCell ref="M2:P4"/>
    <mergeCell ref="B9:P9"/>
    <mergeCell ref="H32:P33"/>
    <mergeCell ref="G32:G33"/>
    <mergeCell ref="B32:B33"/>
    <mergeCell ref="C32:C33"/>
    <mergeCell ref="D32:D33"/>
    <mergeCell ref="E32:E33"/>
    <mergeCell ref="F32:F33"/>
  </mergeCells>
  <pageMargins left="0.7" right="0.7" top="0.75" bottom="0.75" header="0.3" footer="0.3"/>
  <pageSetup scale="36" orientation="landscape"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14488-B12C-074F-AB80-A4A1F1419D21}">
  <sheetPr>
    <pageSetUpPr fitToPage="1"/>
  </sheetPr>
  <dimension ref="B1:P37"/>
  <sheetViews>
    <sheetView zoomScale="50" zoomScaleNormal="50" workbookViewId="0">
      <selection activeCell="P25" sqref="P25"/>
    </sheetView>
  </sheetViews>
  <sheetFormatPr baseColWidth="10" defaultColWidth="11.1640625" defaultRowHeight="16"/>
  <cols>
    <col min="2" max="2" width="41.1640625" customWidth="1"/>
    <col min="3" max="15" width="17.83203125" customWidth="1"/>
    <col min="16" max="16" width="18" customWidth="1"/>
  </cols>
  <sheetData>
    <row r="1" spans="2:16" ht="17" thickBot="1"/>
    <row r="2" spans="2:16" ht="66" customHeight="1" thickTop="1">
      <c r="B2" s="228" t="s">
        <v>84</v>
      </c>
      <c r="C2" s="229"/>
      <c r="D2" s="229"/>
      <c r="E2" s="229"/>
      <c r="F2" s="229"/>
      <c r="G2" s="229"/>
      <c r="H2" s="229"/>
      <c r="I2" s="24"/>
      <c r="J2" s="24"/>
      <c r="K2" s="24"/>
      <c r="L2" s="24"/>
      <c r="M2" s="234"/>
      <c r="N2" s="234"/>
      <c r="O2" s="234"/>
      <c r="P2" s="235"/>
    </row>
    <row r="3" spans="2:16" ht="44" customHeight="1">
      <c r="B3" s="230" t="s">
        <v>29</v>
      </c>
      <c r="C3" s="231"/>
      <c r="D3" s="231"/>
      <c r="E3" s="21"/>
      <c r="F3" s="21"/>
      <c r="G3" s="21"/>
      <c r="H3" s="21"/>
      <c r="I3" s="21"/>
      <c r="J3" s="21"/>
      <c r="K3" s="21"/>
      <c r="L3" s="21"/>
      <c r="M3" s="236"/>
      <c r="N3" s="236"/>
      <c r="O3" s="236"/>
      <c r="P3" s="237"/>
    </row>
    <row r="4" spans="2:16" ht="111" customHeight="1" thickBot="1">
      <c r="B4" s="232" t="s">
        <v>77</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404692</v>
      </c>
      <c r="D6" s="22">
        <v>404692</v>
      </c>
      <c r="E6" s="22">
        <v>404692</v>
      </c>
      <c r="F6" s="22">
        <v>404692</v>
      </c>
      <c r="G6" s="22">
        <v>404692</v>
      </c>
      <c r="H6" s="22">
        <v>404692</v>
      </c>
      <c r="I6" s="22">
        <v>404692</v>
      </c>
      <c r="J6" s="22">
        <v>404692</v>
      </c>
      <c r="K6" s="22">
        <v>404692</v>
      </c>
      <c r="L6" s="22">
        <v>404692</v>
      </c>
      <c r="M6" s="22">
        <v>404692</v>
      </c>
      <c r="N6" s="22">
        <v>404692</v>
      </c>
      <c r="O6" s="139">
        <v>404692</v>
      </c>
      <c r="P6" s="28">
        <v>404692</v>
      </c>
    </row>
    <row r="7" spans="2:16" ht="26">
      <c r="B7" s="29" t="s">
        <v>6</v>
      </c>
      <c r="C7" s="4">
        <v>2269</v>
      </c>
      <c r="D7" s="5">
        <v>1910</v>
      </c>
      <c r="E7" s="5">
        <v>1620</v>
      </c>
      <c r="F7" s="5">
        <v>1651</v>
      </c>
      <c r="G7" s="5">
        <v>1627</v>
      </c>
      <c r="H7" s="4">
        <v>1673</v>
      </c>
      <c r="I7" s="6">
        <v>1749</v>
      </c>
      <c r="J7" s="6">
        <v>1775</v>
      </c>
      <c r="K7" s="6">
        <v>1822</v>
      </c>
      <c r="L7" s="6">
        <v>1960</v>
      </c>
      <c r="M7" s="6">
        <v>1948</v>
      </c>
      <c r="N7" s="6">
        <v>1947</v>
      </c>
      <c r="O7" s="144">
        <v>1881</v>
      </c>
      <c r="P7" s="30">
        <v>1710</v>
      </c>
    </row>
    <row r="8" spans="2:16" ht="26">
      <c r="B8" s="31" t="s">
        <v>66</v>
      </c>
      <c r="C8" s="7">
        <v>-598.96799999999996</v>
      </c>
      <c r="D8" s="7">
        <v>-598.96799999999996</v>
      </c>
      <c r="E8" s="7">
        <v>-598.96799999999996</v>
      </c>
      <c r="F8" s="7">
        <v>-598.96799999999996</v>
      </c>
      <c r="G8" s="7">
        <v>-598.96799999999996</v>
      </c>
      <c r="H8" s="7">
        <v>-598.96799999999996</v>
      </c>
      <c r="I8" s="7">
        <v>-598.96799999999996</v>
      </c>
      <c r="J8" s="7">
        <v>-598.96799999999996</v>
      </c>
      <c r="K8" s="7">
        <v>-598.96799999999996</v>
      </c>
      <c r="L8" s="7">
        <v>-598.96799999999996</v>
      </c>
      <c r="M8" s="7">
        <v>-598.96799999999996</v>
      </c>
      <c r="N8" s="7">
        <v>-598.96799999999996</v>
      </c>
      <c r="O8" s="140">
        <v>-598.96799999999996</v>
      </c>
      <c r="P8" s="32">
        <v>-598.96799999999996</v>
      </c>
    </row>
    <row r="9" spans="2:16" ht="34">
      <c r="B9" s="240" t="s">
        <v>1</v>
      </c>
      <c r="C9" s="241"/>
      <c r="D9" s="241"/>
      <c r="E9" s="241"/>
      <c r="F9" s="241"/>
      <c r="G9" s="241"/>
      <c r="H9" s="241"/>
      <c r="I9" s="241"/>
      <c r="J9" s="241"/>
      <c r="K9" s="241"/>
      <c r="L9" s="241"/>
      <c r="M9" s="241"/>
      <c r="N9" s="241"/>
      <c r="O9" s="241"/>
      <c r="P9" s="242"/>
    </row>
    <row r="10" spans="2:16" ht="26">
      <c r="B10" s="31" t="s">
        <v>16</v>
      </c>
      <c r="C10" s="8">
        <v>4361036.9000000004</v>
      </c>
      <c r="D10" s="8">
        <v>4109455</v>
      </c>
      <c r="E10" s="8">
        <v>3676982.4</v>
      </c>
      <c r="F10" s="8">
        <v>3579708.6</v>
      </c>
      <c r="G10" s="8">
        <v>3387016.7</v>
      </c>
      <c r="H10" s="8">
        <v>3392778.6</v>
      </c>
      <c r="I10" s="8">
        <v>3290609.5</v>
      </c>
      <c r="J10" s="8">
        <v>3599903.9</v>
      </c>
      <c r="K10" s="8">
        <v>3468410</v>
      </c>
      <c r="L10" s="8">
        <v>3608318.4</v>
      </c>
      <c r="M10" s="8">
        <v>3348081.5</v>
      </c>
      <c r="N10" s="8">
        <v>2987082.7</v>
      </c>
      <c r="O10" s="141">
        <v>3703844.5</v>
      </c>
      <c r="P10" s="33">
        <v>3814852.6</v>
      </c>
    </row>
    <row r="11" spans="2:16" ht="26">
      <c r="B11" s="31" t="s">
        <v>49</v>
      </c>
      <c r="C11" s="9">
        <f>(C10/C6)*1000</f>
        <v>10776.187569806174</v>
      </c>
      <c r="D11" s="9">
        <f>(D10/D6)*1000</f>
        <v>10154.52492265723</v>
      </c>
      <c r="E11" s="9">
        <f t="shared" ref="E11:O11" si="0">(E10/E6)*1000</f>
        <v>9085.878643511609</v>
      </c>
      <c r="F11" s="9">
        <f t="shared" si="0"/>
        <v>8845.5136251766762</v>
      </c>
      <c r="G11" s="9">
        <f t="shared" si="0"/>
        <v>8369.3690510314027</v>
      </c>
      <c r="H11" s="9">
        <f t="shared" si="0"/>
        <v>8383.6067923260161</v>
      </c>
      <c r="I11" s="9">
        <f t="shared" si="0"/>
        <v>8131.1454142903749</v>
      </c>
      <c r="J11" s="9">
        <f t="shared" si="0"/>
        <v>8895.4165142874081</v>
      </c>
      <c r="K11" s="9">
        <f t="shared" si="0"/>
        <v>8570.493115752226</v>
      </c>
      <c r="L11" s="9">
        <f t="shared" si="0"/>
        <v>8916.2088699554224</v>
      </c>
      <c r="M11" s="9">
        <f t="shared" si="0"/>
        <v>8273.1595880323803</v>
      </c>
      <c r="N11" s="9">
        <f t="shared" si="0"/>
        <v>7381.1261403734206</v>
      </c>
      <c r="O11" s="120">
        <f t="shared" si="0"/>
        <v>9152.2552953851318</v>
      </c>
      <c r="P11" s="34">
        <f t="shared" ref="P11" si="1">(P10/P6)*1000</f>
        <v>9426.5579749537937</v>
      </c>
    </row>
    <row r="12" spans="2:16" ht="26">
      <c r="B12" s="31" t="s">
        <v>17</v>
      </c>
      <c r="C12" s="9">
        <f t="shared" ref="C12:O12" si="2">C10/C7</f>
        <v>1922.0083296606435</v>
      </c>
      <c r="D12" s="9">
        <f t="shared" si="2"/>
        <v>2151.547120418848</v>
      </c>
      <c r="E12" s="9">
        <f t="shared" si="2"/>
        <v>2269.7422222222222</v>
      </c>
      <c r="F12" s="9">
        <f t="shared" si="2"/>
        <v>2168.2062992125984</v>
      </c>
      <c r="G12" s="9">
        <f t="shared" si="2"/>
        <v>2081.7558082360174</v>
      </c>
      <c r="H12" s="9">
        <f t="shared" si="2"/>
        <v>2027.9609085475195</v>
      </c>
      <c r="I12" s="9">
        <f t="shared" si="2"/>
        <v>1881.4233847913092</v>
      </c>
      <c r="J12" s="9">
        <f t="shared" si="2"/>
        <v>2028.1148732394365</v>
      </c>
      <c r="K12" s="9">
        <f t="shared" si="2"/>
        <v>1903.6278814489572</v>
      </c>
      <c r="L12" s="9">
        <f t="shared" si="2"/>
        <v>1840.9787755102041</v>
      </c>
      <c r="M12" s="9">
        <f t="shared" si="2"/>
        <v>1718.7276694045174</v>
      </c>
      <c r="N12" s="9">
        <f t="shared" si="2"/>
        <v>1534.1975860297896</v>
      </c>
      <c r="O12" s="120">
        <f t="shared" si="2"/>
        <v>1969.0826687931951</v>
      </c>
      <c r="P12" s="34">
        <f t="shared" ref="P12" si="3">P10/P7</f>
        <v>2230.9079532163742</v>
      </c>
    </row>
    <row r="13" spans="2:16" ht="26">
      <c r="B13" s="31" t="s">
        <v>21</v>
      </c>
      <c r="C13" s="9">
        <f>C10*Factors!C12</f>
        <v>3353.6373761000004</v>
      </c>
      <c r="D13" s="9">
        <f>D10*Factors!C13</f>
        <v>3119.0763449999999</v>
      </c>
      <c r="E13" s="9">
        <f>E10*Factors!C14</f>
        <v>2743.0288704</v>
      </c>
      <c r="F13" s="9">
        <f>F10*Factors!C15</f>
        <v>2813.6509596000001</v>
      </c>
      <c r="G13" s="9">
        <f>G10*Factors!C16</f>
        <v>2492.8442912</v>
      </c>
      <c r="H13" s="9">
        <f>H10*Factors!C17</f>
        <v>2463.1572636000001</v>
      </c>
      <c r="I13" s="9">
        <f>I10*Factors!C18</f>
        <v>2349.495183</v>
      </c>
      <c r="J13" s="9">
        <f>J10*Factors!C19</f>
        <v>2440.7348441999998</v>
      </c>
      <c r="K13" s="9">
        <f>K10*Factors!C20</f>
        <v>2365.4556200000002</v>
      </c>
      <c r="L13" s="9">
        <f>L10*Factors!C21</f>
        <v>2493.3480144</v>
      </c>
      <c r="M13" s="9">
        <f>M10*Factors!C22</f>
        <v>2172.9048934999996</v>
      </c>
      <c r="N13" s="9">
        <f>N10*Factors!C23</f>
        <v>1574.1925829000002</v>
      </c>
      <c r="O13" s="120">
        <f>O10*Factors!C24</f>
        <v>2229.7143890000002</v>
      </c>
      <c r="P13" s="34">
        <f>P10*Factors!C25</f>
        <v>2006.6124675999999</v>
      </c>
    </row>
    <row r="14" spans="2:16" ht="34">
      <c r="B14" s="240" t="s">
        <v>14</v>
      </c>
      <c r="C14" s="241"/>
      <c r="D14" s="241"/>
      <c r="E14" s="241"/>
      <c r="F14" s="241"/>
      <c r="G14" s="241"/>
      <c r="H14" s="241"/>
      <c r="I14" s="241"/>
      <c r="J14" s="241"/>
      <c r="K14" s="241"/>
      <c r="L14" s="241"/>
      <c r="M14" s="241"/>
      <c r="N14" s="241"/>
      <c r="O14" s="241"/>
      <c r="P14" s="242"/>
    </row>
    <row r="15" spans="2:16" ht="26">
      <c r="B15" s="31" t="s">
        <v>2</v>
      </c>
      <c r="C15" s="8">
        <v>276824.35258900002</v>
      </c>
      <c r="D15" s="8">
        <v>302377.69334699999</v>
      </c>
      <c r="E15" s="8">
        <v>239768.96267209999</v>
      </c>
      <c r="F15" s="8">
        <v>326356.44977960002</v>
      </c>
      <c r="G15" s="8">
        <v>349187.38662439998</v>
      </c>
      <c r="H15" s="8">
        <v>258367.37809700001</v>
      </c>
      <c r="I15" s="8">
        <v>235004.91709</v>
      </c>
      <c r="J15" s="8">
        <v>247744.69002800001</v>
      </c>
      <c r="K15" s="8">
        <v>280786.10499399999</v>
      </c>
      <c r="L15" s="8">
        <v>281329.74587687</v>
      </c>
      <c r="M15" s="8">
        <v>261545.36147450001</v>
      </c>
      <c r="N15" s="8">
        <v>258622.74317150001</v>
      </c>
      <c r="O15" s="119">
        <v>278682.7</v>
      </c>
      <c r="P15" s="35">
        <v>300241.90000000002</v>
      </c>
    </row>
    <row r="16" spans="2:16" ht="26">
      <c r="B16" s="31" t="s">
        <v>142</v>
      </c>
      <c r="C16" s="9">
        <f>(C15/C6)*1000</f>
        <v>684.03712598469951</v>
      </c>
      <c r="D16" s="9">
        <f>(D15/D6)*1000</f>
        <v>747.17981414754922</v>
      </c>
      <c r="E16" s="9">
        <f t="shared" ref="E16:O16" si="4">(E15/E6)*1000</f>
        <v>592.47270188711411</v>
      </c>
      <c r="F16" s="9">
        <f t="shared" si="4"/>
        <v>806.43168083283092</v>
      </c>
      <c r="G16" s="9">
        <f t="shared" si="4"/>
        <v>862.84726810611528</v>
      </c>
      <c r="H16" s="9">
        <f t="shared" si="4"/>
        <v>638.42966526889586</v>
      </c>
      <c r="I16" s="9">
        <f t="shared" si="4"/>
        <v>580.70067382107868</v>
      </c>
      <c r="J16" s="9">
        <f t="shared" si="4"/>
        <v>612.18084377254797</v>
      </c>
      <c r="K16" s="9">
        <f t="shared" si="4"/>
        <v>693.82667558044147</v>
      </c>
      <c r="L16" s="9">
        <f t="shared" si="4"/>
        <v>695.17002035342921</v>
      </c>
      <c r="M16" s="9">
        <f t="shared" si="4"/>
        <v>646.28250984575925</v>
      </c>
      <c r="N16" s="9">
        <f t="shared" si="4"/>
        <v>639.06067619695978</v>
      </c>
      <c r="O16" s="120">
        <f t="shared" si="4"/>
        <v>688.62913030156267</v>
      </c>
      <c r="P16" s="34">
        <f t="shared" ref="P16" si="5">(P15/P6)*1000</f>
        <v>741.90223676277276</v>
      </c>
    </row>
    <row r="17" spans="2:16" ht="26">
      <c r="B17" s="31" t="s">
        <v>3</v>
      </c>
      <c r="C17" s="9">
        <f t="shared" ref="C17:O17" si="6">C15/C7</f>
        <v>122.00279973071838</v>
      </c>
      <c r="D17" s="9">
        <f t="shared" si="6"/>
        <v>158.3129284539267</v>
      </c>
      <c r="E17" s="9">
        <f t="shared" si="6"/>
        <v>148.00553251364198</v>
      </c>
      <c r="F17" s="9">
        <f t="shared" si="6"/>
        <v>197.67198654124775</v>
      </c>
      <c r="G17" s="9">
        <f t="shared" si="6"/>
        <v>214.62039743355868</v>
      </c>
      <c r="H17" s="9">
        <f t="shared" si="6"/>
        <v>154.43357925702333</v>
      </c>
      <c r="I17" s="9">
        <f t="shared" si="6"/>
        <v>134.36530422527159</v>
      </c>
      <c r="J17" s="9">
        <f t="shared" si="6"/>
        <v>139.57447325521127</v>
      </c>
      <c r="K17" s="9">
        <f t="shared" si="6"/>
        <v>154.10872941492866</v>
      </c>
      <c r="L17" s="9">
        <f t="shared" si="6"/>
        <v>143.53558463105611</v>
      </c>
      <c r="M17" s="9">
        <f t="shared" si="6"/>
        <v>134.26353258444558</v>
      </c>
      <c r="N17" s="9">
        <f t="shared" si="6"/>
        <v>132.83140378608115</v>
      </c>
      <c r="O17" s="120">
        <f t="shared" si="6"/>
        <v>148.15667198298777</v>
      </c>
      <c r="P17" s="34">
        <f t="shared" ref="P17" si="7">P15/P7</f>
        <v>175.58005847953217</v>
      </c>
    </row>
    <row r="18" spans="2:16" ht="26">
      <c r="B18" s="29" t="s">
        <v>30</v>
      </c>
      <c r="C18" s="10">
        <f>C15*Factors!C5</f>
        <v>1857.5349308161497</v>
      </c>
      <c r="D18" s="10">
        <f>D15*Factors!C5</f>
        <v>2029.0018650403431</v>
      </c>
      <c r="E18" s="10">
        <f>E15*Factors!C5</f>
        <v>1608.8874382747385</v>
      </c>
      <c r="F18" s="10">
        <f>F15*Factors!C5</f>
        <v>2189.903090870057</v>
      </c>
      <c r="G18" s="10">
        <f>G15*Factors!C5</f>
        <v>2343.1022667945763</v>
      </c>
      <c r="H18" s="10">
        <f>H15*Factors!C5</f>
        <v>1733.6857299946646</v>
      </c>
      <c r="I18" s="10">
        <f>I15*Factors!C5</f>
        <v>1576.9199433705251</v>
      </c>
      <c r="J18" s="10">
        <f>J15*Factors!C5</f>
        <v>1662.4058228521471</v>
      </c>
      <c r="K18" s="10">
        <f>K15*Factors!C5</f>
        <v>1884.1189123578979</v>
      </c>
      <c r="L18" s="10">
        <f>L15*Factors!C5</f>
        <v>1887.766828158319</v>
      </c>
      <c r="M18" s="10">
        <f>M15*Factors!C5</f>
        <v>1755.0104981303055</v>
      </c>
      <c r="N18" s="10">
        <f>N15*Factors!C5</f>
        <v>1735.3992697954727</v>
      </c>
      <c r="O18" s="121">
        <f>O15*Factors!C5</f>
        <v>1870.0047341309228</v>
      </c>
      <c r="P18" s="36">
        <f>P15*Factors!C5</f>
        <v>2014.670355872335</v>
      </c>
    </row>
    <row r="19" spans="2:16" ht="34">
      <c r="B19" s="243" t="s">
        <v>15</v>
      </c>
      <c r="C19" s="244"/>
      <c r="D19" s="244"/>
      <c r="E19" s="244"/>
      <c r="F19" s="244"/>
      <c r="G19" s="244"/>
      <c r="H19" s="244"/>
      <c r="I19" s="244"/>
      <c r="J19" s="244"/>
      <c r="K19" s="244"/>
      <c r="L19" s="244"/>
      <c r="M19" s="244"/>
      <c r="N19" s="244"/>
      <c r="O19" s="244"/>
      <c r="P19" s="245"/>
    </row>
    <row r="20" spans="2:16" ht="26">
      <c r="B20" s="31" t="s">
        <v>5</v>
      </c>
      <c r="C20" s="11">
        <v>3884.7</v>
      </c>
      <c r="D20" s="11">
        <v>7747</v>
      </c>
      <c r="E20" s="11">
        <v>10352.5</v>
      </c>
      <c r="F20" s="11">
        <v>5104.7</v>
      </c>
      <c r="G20" s="11">
        <v>4116.2</v>
      </c>
      <c r="H20" s="11">
        <v>4802</v>
      </c>
      <c r="I20" s="11">
        <v>3826</v>
      </c>
      <c r="J20" s="11">
        <v>4124.5</v>
      </c>
      <c r="K20" s="11">
        <v>5751</v>
      </c>
      <c r="L20" s="11">
        <v>4711.3</v>
      </c>
      <c r="M20" s="11">
        <v>3556.9</v>
      </c>
      <c r="N20" s="11">
        <v>1258.2</v>
      </c>
      <c r="O20" s="142">
        <v>1346.1</v>
      </c>
      <c r="P20" s="37">
        <v>2189.1999999999998</v>
      </c>
    </row>
    <row r="21" spans="2:16" ht="26">
      <c r="B21" s="31" t="s">
        <v>144</v>
      </c>
      <c r="C21" s="109">
        <f>(C20/C6)*1000</f>
        <v>9.5991519476540184</v>
      </c>
      <c r="D21" s="109">
        <f>(D20/D6)*1000</f>
        <v>19.14295315943977</v>
      </c>
      <c r="E21" s="109">
        <f t="shared" ref="E21:O21" si="8">(E20/E6)*1000</f>
        <v>25.581182726616785</v>
      </c>
      <c r="F21" s="109">
        <f t="shared" si="8"/>
        <v>12.613790240479178</v>
      </c>
      <c r="G21" s="109">
        <f t="shared" si="8"/>
        <v>10.171191918792562</v>
      </c>
      <c r="H21" s="109">
        <f t="shared" si="8"/>
        <v>11.865814001759363</v>
      </c>
      <c r="I21" s="109">
        <f t="shared" si="8"/>
        <v>9.4541033674992345</v>
      </c>
      <c r="J21" s="109">
        <f t="shared" si="8"/>
        <v>10.19170134324375</v>
      </c>
      <c r="K21" s="109">
        <f t="shared" si="8"/>
        <v>14.210807231178279</v>
      </c>
      <c r="L21" s="109">
        <f t="shared" si="8"/>
        <v>11.641692941792771</v>
      </c>
      <c r="M21" s="109">
        <f t="shared" si="8"/>
        <v>8.7891532325818158</v>
      </c>
      <c r="N21" s="109">
        <f t="shared" si="8"/>
        <v>3.1090310656005062</v>
      </c>
      <c r="O21" s="124">
        <f t="shared" si="8"/>
        <v>3.3262332835835648</v>
      </c>
      <c r="P21" s="111">
        <f t="shared" ref="P21" si="9">(P20/P6)*1000</f>
        <v>5.4095460251252794</v>
      </c>
    </row>
    <row r="22" spans="2:16" ht="26">
      <c r="B22" s="31" t="s">
        <v>143</v>
      </c>
      <c r="C22" s="110">
        <f>(C20/C7)*1000</f>
        <v>1712.0758043190831</v>
      </c>
      <c r="D22" s="110">
        <f>(D20/D7)*1000</f>
        <v>4056.0209424083773</v>
      </c>
      <c r="E22" s="110">
        <f t="shared" ref="E22:O22" si="10">(E20/E7)*1000</f>
        <v>6390.4320987654319</v>
      </c>
      <c r="F22" s="110">
        <f t="shared" si="10"/>
        <v>3091.8837068443368</v>
      </c>
      <c r="G22" s="110">
        <f t="shared" si="10"/>
        <v>2529.9323909035033</v>
      </c>
      <c r="H22" s="110">
        <f t="shared" si="10"/>
        <v>2870.292887029289</v>
      </c>
      <c r="I22" s="110">
        <f t="shared" si="10"/>
        <v>2187.535734705546</v>
      </c>
      <c r="J22" s="110">
        <f t="shared" si="10"/>
        <v>2323.6619718309857</v>
      </c>
      <c r="K22" s="110">
        <f t="shared" si="10"/>
        <v>3156.4215148188805</v>
      </c>
      <c r="L22" s="110">
        <f t="shared" si="10"/>
        <v>2403.7244897959185</v>
      </c>
      <c r="M22" s="110">
        <f t="shared" si="10"/>
        <v>1825.9240246406571</v>
      </c>
      <c r="N22" s="110">
        <f t="shared" si="10"/>
        <v>646.22496147919878</v>
      </c>
      <c r="O22" s="125">
        <f t="shared" si="10"/>
        <v>715.62998405103667</v>
      </c>
      <c r="P22" s="112">
        <f t="shared" ref="P22" si="11">(P20/P7)*1000</f>
        <v>1280.2339181286548</v>
      </c>
    </row>
    <row r="23" spans="2:16" ht="27" thickBot="1">
      <c r="B23" s="29" t="s">
        <v>21</v>
      </c>
      <c r="C23" s="134">
        <f>(C20*Factors!C27)/1000</f>
        <v>12.3494613</v>
      </c>
      <c r="D23" s="134">
        <f>(D20*Factors!C27)/1000</f>
        <v>24.627713</v>
      </c>
      <c r="E23" s="134">
        <f>(E20*Factors!C27)/1000</f>
        <v>32.910597499999994</v>
      </c>
      <c r="F23" s="134">
        <f>(F20*Factors!C27)/1000</f>
        <v>16.227841299999998</v>
      </c>
      <c r="G23" s="134">
        <f>(G20*Factors!C27)/1000</f>
        <v>13.085399799999999</v>
      </c>
      <c r="H23" s="134">
        <f>(H20*Factors!C27)/1000</f>
        <v>15.265557999999999</v>
      </c>
      <c r="I23" s="134">
        <f>(I20*Factors!C27)/1000</f>
        <v>12.162853999999999</v>
      </c>
      <c r="J23" s="134">
        <f>(J20*Factors!C27)/1000</f>
        <v>13.1117855</v>
      </c>
      <c r="K23" s="134">
        <f>(K20*Factors!C27)/1000</f>
        <v>18.282429</v>
      </c>
      <c r="L23" s="134">
        <f>(L20*Factors!C27)/1000</f>
        <v>14.9772227</v>
      </c>
      <c r="M23" s="134">
        <f>(M20*Factors!C27)/1000</f>
        <v>11.307385099999999</v>
      </c>
      <c r="N23" s="134">
        <f>(N20*Factors!C27)/1000</f>
        <v>3.9998177999999998</v>
      </c>
      <c r="O23" s="137">
        <f>(O20*Factors!C27)/1000</f>
        <v>4.2792518999999993</v>
      </c>
      <c r="P23" s="135">
        <f>(P20*Factors!C27)/1000</f>
        <v>6.9594667999999995</v>
      </c>
    </row>
    <row r="24" spans="2:16" ht="41" thickTop="1" thickBot="1">
      <c r="B24" s="246" t="s">
        <v>28</v>
      </c>
      <c r="C24" s="247"/>
      <c r="D24" s="247"/>
      <c r="E24" s="247"/>
      <c r="F24" s="247"/>
      <c r="G24" s="247"/>
      <c r="H24" s="247"/>
      <c r="I24" s="247"/>
      <c r="J24" s="247"/>
      <c r="K24" s="247"/>
      <c r="L24" s="247"/>
      <c r="M24" s="247"/>
      <c r="N24" s="247"/>
      <c r="O24" s="247"/>
      <c r="P24" s="248"/>
    </row>
    <row r="25" spans="2:16" ht="31" thickTop="1" thickBot="1">
      <c r="B25" s="17" t="s">
        <v>31</v>
      </c>
      <c r="C25" s="18">
        <f t="shared" ref="C25:O25" si="12">C8+C13+C18+C23</f>
        <v>4624.5537682161503</v>
      </c>
      <c r="D25" s="18">
        <f t="shared" si="12"/>
        <v>4573.737923040343</v>
      </c>
      <c r="E25" s="18">
        <f t="shared" si="12"/>
        <v>3785.8589061747389</v>
      </c>
      <c r="F25" s="18">
        <f t="shared" si="12"/>
        <v>4420.813891770058</v>
      </c>
      <c r="G25" s="18">
        <f t="shared" si="12"/>
        <v>4250.0639577945767</v>
      </c>
      <c r="H25" s="18">
        <f t="shared" si="12"/>
        <v>3613.1405515946649</v>
      </c>
      <c r="I25" s="18">
        <f t="shared" si="12"/>
        <v>3339.6099803705256</v>
      </c>
      <c r="J25" s="18">
        <f t="shared" si="12"/>
        <v>3517.2844525521473</v>
      </c>
      <c r="K25" s="18">
        <f t="shared" si="12"/>
        <v>3668.8889613578981</v>
      </c>
      <c r="L25" s="18">
        <f t="shared" si="12"/>
        <v>3797.1240652583188</v>
      </c>
      <c r="M25" s="18">
        <f t="shared" si="12"/>
        <v>3340.2547767303049</v>
      </c>
      <c r="N25" s="18">
        <f t="shared" si="12"/>
        <v>2714.6236704954731</v>
      </c>
      <c r="O25" s="18">
        <f t="shared" si="12"/>
        <v>3505.0303750309231</v>
      </c>
      <c r="P25" s="18">
        <f t="shared" ref="P25" si="13">P8+P13+P18+P23</f>
        <v>3429.2742902723348</v>
      </c>
    </row>
    <row r="26" spans="2:16" ht="31" thickTop="1" thickBot="1">
      <c r="B26" s="17" t="s">
        <v>145</v>
      </c>
      <c r="C26" s="19">
        <f>(C25/C6)*1000</f>
        <v>11.427341702371557</v>
      </c>
      <c r="D26" s="19">
        <f>(D25/D6)*1000</f>
        <v>11.301774987003309</v>
      </c>
      <c r="E26" s="19">
        <f t="shared" ref="E26:O26" si="14">(E25/E6)*1000</f>
        <v>9.3549141227766768</v>
      </c>
      <c r="F26" s="19">
        <f t="shared" si="14"/>
        <v>10.923897412773314</v>
      </c>
      <c r="G26" s="19">
        <f t="shared" si="14"/>
        <v>10.501971765675073</v>
      </c>
      <c r="H26" s="19">
        <f t="shared" si="14"/>
        <v>8.9281244788497549</v>
      </c>
      <c r="I26" s="19">
        <f t="shared" si="14"/>
        <v>8.2522263360049752</v>
      </c>
      <c r="J26" s="19">
        <f t="shared" si="14"/>
        <v>8.6912626208379393</v>
      </c>
      <c r="K26" s="19">
        <f t="shared" si="14"/>
        <v>9.0658796352729922</v>
      </c>
      <c r="L26" s="19">
        <f t="shared" si="14"/>
        <v>9.382750499783338</v>
      </c>
      <c r="M26" s="19">
        <f t="shared" si="14"/>
        <v>8.2538196374781432</v>
      </c>
      <c r="N26" s="19">
        <f t="shared" si="14"/>
        <v>6.7078757931846269</v>
      </c>
      <c r="O26" s="19">
        <f t="shared" si="14"/>
        <v>8.6609826115438988</v>
      </c>
      <c r="P26" s="19">
        <f t="shared" ref="P26" si="15">(P25/P6)*1000</f>
        <v>8.4737881902096781</v>
      </c>
    </row>
    <row r="27" spans="2:16" ht="31" thickTop="1" thickBot="1">
      <c r="B27" s="17" t="s">
        <v>32</v>
      </c>
      <c r="C27" s="19">
        <f t="shared" ref="C27:O27" si="16">C25/C7</f>
        <v>2.0381462178123182</v>
      </c>
      <c r="D27" s="19">
        <f t="shared" si="16"/>
        <v>2.394627184837876</v>
      </c>
      <c r="E27" s="19">
        <f t="shared" si="16"/>
        <v>2.3369499420831721</v>
      </c>
      <c r="F27" s="19">
        <f t="shared" si="16"/>
        <v>2.6776583233010647</v>
      </c>
      <c r="G27" s="19">
        <f t="shared" si="16"/>
        <v>2.6122089476303483</v>
      </c>
      <c r="H27" s="19">
        <f t="shared" si="16"/>
        <v>2.1596775562430754</v>
      </c>
      <c r="I27" s="19">
        <f t="shared" si="16"/>
        <v>1.9094396685937824</v>
      </c>
      <c r="J27" s="19">
        <f t="shared" si="16"/>
        <v>1.9815687056631817</v>
      </c>
      <c r="K27" s="19">
        <f t="shared" si="16"/>
        <v>2.013660242238144</v>
      </c>
      <c r="L27" s="19">
        <f t="shared" si="16"/>
        <v>1.9373081965603667</v>
      </c>
      <c r="M27" s="19">
        <f t="shared" si="16"/>
        <v>1.7147098443174049</v>
      </c>
      <c r="N27" s="19">
        <f t="shared" si="16"/>
        <v>1.3942597177686045</v>
      </c>
      <c r="O27" s="19">
        <f t="shared" si="16"/>
        <v>1.8633866959228724</v>
      </c>
      <c r="P27" s="19">
        <f t="shared" ref="P27" si="17">P25/P7</f>
        <v>2.0054235615627691</v>
      </c>
    </row>
    <row r="28" spans="2:16" ht="14" customHeight="1" thickTop="1">
      <c r="B28" s="41"/>
      <c r="C28" s="3"/>
      <c r="D28" s="3"/>
      <c r="E28" s="3"/>
      <c r="F28" s="3"/>
      <c r="G28" s="3"/>
      <c r="H28" s="3"/>
      <c r="I28" s="3"/>
      <c r="J28" s="3"/>
      <c r="K28" s="3"/>
      <c r="L28" s="3"/>
      <c r="M28" s="1"/>
      <c r="N28" s="1"/>
      <c r="O28" s="1"/>
      <c r="P28" s="145"/>
    </row>
    <row r="29" spans="2:16" ht="26">
      <c r="B29" s="224" t="s">
        <v>19</v>
      </c>
      <c r="C29" s="225"/>
      <c r="D29" s="225"/>
      <c r="E29" s="226"/>
      <c r="F29" s="226"/>
      <c r="G29" s="227"/>
      <c r="H29" s="249" t="s">
        <v>27</v>
      </c>
      <c r="I29" s="250"/>
      <c r="J29" s="250"/>
      <c r="K29" s="250"/>
      <c r="L29" s="250"/>
      <c r="M29" s="250"/>
      <c r="N29" s="250"/>
      <c r="O29" s="250"/>
      <c r="P29" s="251"/>
    </row>
    <row r="30" spans="2:16" ht="26" customHeight="1">
      <c r="B30" s="204" t="s">
        <v>21</v>
      </c>
      <c r="C30" s="206" t="s">
        <v>16</v>
      </c>
      <c r="D30" s="206" t="s">
        <v>0</v>
      </c>
      <c r="E30" s="207" t="s">
        <v>2</v>
      </c>
      <c r="F30" s="209" t="s">
        <v>5</v>
      </c>
      <c r="G30" s="211" t="s">
        <v>22</v>
      </c>
      <c r="H30" s="197" t="s">
        <v>35</v>
      </c>
      <c r="I30" s="198"/>
      <c r="J30" s="198"/>
      <c r="K30" s="198"/>
      <c r="L30" s="198"/>
      <c r="M30" s="198"/>
      <c r="N30" s="198"/>
      <c r="O30" s="198"/>
      <c r="P30" s="199"/>
    </row>
    <row r="31" spans="2:16" ht="26" customHeight="1">
      <c r="B31" s="205"/>
      <c r="C31" s="206"/>
      <c r="D31" s="206"/>
      <c r="E31" s="208"/>
      <c r="F31" s="210"/>
      <c r="G31" s="212"/>
      <c r="H31" s="197" t="s">
        <v>33</v>
      </c>
      <c r="I31" s="198"/>
      <c r="J31" s="198"/>
      <c r="K31" s="198"/>
      <c r="L31" s="198"/>
      <c r="M31" s="198"/>
      <c r="N31" s="198"/>
      <c r="O31" s="198"/>
      <c r="P31" s="199"/>
    </row>
    <row r="32" spans="2:16" ht="26" customHeight="1">
      <c r="B32" s="216" t="s">
        <v>48</v>
      </c>
      <c r="C32" s="218" t="s">
        <v>20</v>
      </c>
      <c r="D32" s="220" t="s">
        <v>26</v>
      </c>
      <c r="E32" s="222" t="s">
        <v>23</v>
      </c>
      <c r="F32" s="200" t="s">
        <v>24</v>
      </c>
      <c r="G32" s="202" t="s">
        <v>25</v>
      </c>
      <c r="H32" s="197" t="s">
        <v>36</v>
      </c>
      <c r="I32" s="198"/>
      <c r="J32" s="198"/>
      <c r="K32" s="198"/>
      <c r="L32" s="198"/>
      <c r="M32" s="198"/>
      <c r="N32" s="198"/>
      <c r="O32" s="198"/>
      <c r="P32" s="199"/>
    </row>
    <row r="33" spans="2:16" ht="26" customHeight="1" thickBot="1">
      <c r="B33" s="217"/>
      <c r="C33" s="219"/>
      <c r="D33" s="221"/>
      <c r="E33" s="223"/>
      <c r="F33" s="201"/>
      <c r="G33" s="203"/>
      <c r="H33" s="213"/>
      <c r="I33" s="214"/>
      <c r="J33" s="214"/>
      <c r="K33" s="214"/>
      <c r="L33" s="214"/>
      <c r="M33" s="214"/>
      <c r="N33" s="214"/>
      <c r="O33" s="214"/>
      <c r="P33" s="215"/>
    </row>
    <row r="34" spans="2:16" ht="17" thickTop="1"/>
    <row r="37" spans="2:16">
      <c r="F37" t="s">
        <v>104</v>
      </c>
    </row>
  </sheetData>
  <mergeCells count="25">
    <mergeCell ref="G30:G31"/>
    <mergeCell ref="H31:P31"/>
    <mergeCell ref="H32:P33"/>
    <mergeCell ref="G32:G33"/>
    <mergeCell ref="B32:B33"/>
    <mergeCell ref="C32:C33"/>
    <mergeCell ref="D32:D33"/>
    <mergeCell ref="E32:E33"/>
    <mergeCell ref="F32:F33"/>
    <mergeCell ref="B19:P19"/>
    <mergeCell ref="B24:P24"/>
    <mergeCell ref="H29:P29"/>
    <mergeCell ref="H30:P30"/>
    <mergeCell ref="B2:H2"/>
    <mergeCell ref="B3:D3"/>
    <mergeCell ref="B4:J4"/>
    <mergeCell ref="M2:P4"/>
    <mergeCell ref="B9:P9"/>
    <mergeCell ref="B14:P14"/>
    <mergeCell ref="B29:G29"/>
    <mergeCell ref="B30:B31"/>
    <mergeCell ref="C30:C31"/>
    <mergeCell ref="D30:D31"/>
    <mergeCell ref="E30:E31"/>
    <mergeCell ref="F30:F31"/>
  </mergeCells>
  <pageMargins left="0.7" right="0.7" top="0.75" bottom="0.75" header="0.3" footer="0.3"/>
  <pageSetup scale="36" orientation="landscape"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5C682-BC41-8B46-93ED-63C39C724B54}">
  <sheetPr>
    <pageSetUpPr fitToPage="1"/>
  </sheetPr>
  <dimension ref="B1:P34"/>
  <sheetViews>
    <sheetView zoomScale="50" zoomScaleNormal="50" workbookViewId="0">
      <selection activeCell="P25" sqref="P25"/>
    </sheetView>
  </sheetViews>
  <sheetFormatPr baseColWidth="10" defaultColWidth="11.1640625" defaultRowHeight="16"/>
  <cols>
    <col min="2" max="2" width="41.1640625" customWidth="1"/>
    <col min="3" max="15" width="17.83203125" customWidth="1"/>
    <col min="16" max="16" width="18" customWidth="1"/>
  </cols>
  <sheetData>
    <row r="1" spans="2:16" ht="17" thickBot="1"/>
    <row r="2" spans="2:16" ht="65" thickTop="1">
      <c r="B2" s="228" t="s">
        <v>79</v>
      </c>
      <c r="C2" s="229"/>
      <c r="D2" s="229"/>
      <c r="E2" s="229"/>
      <c r="F2" s="229"/>
      <c r="G2" s="229"/>
      <c r="H2" s="24"/>
      <c r="I2" s="24"/>
      <c r="J2" s="24"/>
      <c r="K2" s="24"/>
      <c r="L2" s="24"/>
      <c r="M2" s="234"/>
      <c r="N2" s="234"/>
      <c r="O2" s="234"/>
      <c r="P2" s="235"/>
    </row>
    <row r="3" spans="2:16" ht="42">
      <c r="B3" s="230" t="s">
        <v>29</v>
      </c>
      <c r="C3" s="231"/>
      <c r="D3" s="231"/>
      <c r="E3" s="21"/>
      <c r="F3" s="21"/>
      <c r="G3" s="21"/>
      <c r="H3" s="21"/>
      <c r="I3" s="21"/>
      <c r="J3" s="21"/>
      <c r="K3" s="21"/>
      <c r="L3" s="21"/>
      <c r="M3" s="236"/>
      <c r="N3" s="236"/>
      <c r="O3" s="236"/>
      <c r="P3" s="237"/>
    </row>
    <row r="4" spans="2:16" ht="111" customHeight="1" thickBot="1">
      <c r="B4" s="232" t="s">
        <v>77</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162758</v>
      </c>
      <c r="D6" s="22">
        <v>162758</v>
      </c>
      <c r="E6" s="22">
        <v>162758</v>
      </c>
      <c r="F6" s="22">
        <v>162758</v>
      </c>
      <c r="G6" s="22">
        <v>162758</v>
      </c>
      <c r="H6" s="22">
        <v>162758</v>
      </c>
      <c r="I6" s="22">
        <v>162758</v>
      </c>
      <c r="J6" s="22">
        <v>162758</v>
      </c>
      <c r="K6" s="22">
        <v>162758</v>
      </c>
      <c r="L6" s="22">
        <v>162758</v>
      </c>
      <c r="M6" s="22">
        <v>162758</v>
      </c>
      <c r="N6" s="22">
        <v>162758</v>
      </c>
      <c r="O6" s="139">
        <v>162758</v>
      </c>
      <c r="P6" s="28">
        <v>162758</v>
      </c>
    </row>
    <row r="7" spans="2:16" ht="26">
      <c r="B7" s="29" t="s">
        <v>6</v>
      </c>
      <c r="C7" s="4">
        <v>538</v>
      </c>
      <c r="D7" s="5">
        <v>573</v>
      </c>
      <c r="E7" s="5">
        <v>515</v>
      </c>
      <c r="F7" s="5">
        <v>505</v>
      </c>
      <c r="G7" s="5">
        <v>488</v>
      </c>
      <c r="H7" s="4">
        <v>558</v>
      </c>
      <c r="I7" s="6">
        <v>581</v>
      </c>
      <c r="J7" s="6">
        <v>577</v>
      </c>
      <c r="K7" s="6">
        <v>620</v>
      </c>
      <c r="L7" s="6">
        <v>626</v>
      </c>
      <c r="M7" s="6">
        <v>634</v>
      </c>
      <c r="N7" s="6">
        <v>598</v>
      </c>
      <c r="O7" s="144">
        <v>606</v>
      </c>
      <c r="P7" s="30">
        <v>642</v>
      </c>
    </row>
    <row r="8" spans="2:16" ht="26">
      <c r="B8" s="31" t="s">
        <v>66</v>
      </c>
      <c r="C8" s="7">
        <v>-154.25375000000003</v>
      </c>
      <c r="D8" s="7">
        <v>-154.25375000000003</v>
      </c>
      <c r="E8" s="7">
        <v>-154.25375000000003</v>
      </c>
      <c r="F8" s="7">
        <v>-154.25375000000003</v>
      </c>
      <c r="G8" s="7">
        <v>-154.25375000000003</v>
      </c>
      <c r="H8" s="7">
        <v>-154.25375000000003</v>
      </c>
      <c r="I8" s="7">
        <v>-154.25375000000003</v>
      </c>
      <c r="J8" s="7">
        <v>-154.25375000000003</v>
      </c>
      <c r="K8" s="7">
        <v>-154.25375000000003</v>
      </c>
      <c r="L8" s="7">
        <v>-154.25375000000003</v>
      </c>
      <c r="M8" s="7">
        <v>-154.25375000000003</v>
      </c>
      <c r="N8" s="7">
        <v>-154.25375000000003</v>
      </c>
      <c r="O8" s="140">
        <v>-154.25375000000003</v>
      </c>
      <c r="P8" s="32">
        <v>-154.25375000000003</v>
      </c>
    </row>
    <row r="9" spans="2:16" ht="34">
      <c r="B9" s="240" t="s">
        <v>1</v>
      </c>
      <c r="C9" s="241"/>
      <c r="D9" s="241"/>
      <c r="E9" s="241"/>
      <c r="F9" s="241"/>
      <c r="G9" s="241"/>
      <c r="H9" s="241"/>
      <c r="I9" s="241"/>
      <c r="J9" s="241"/>
      <c r="K9" s="241"/>
      <c r="L9" s="241"/>
      <c r="M9" s="241"/>
      <c r="N9" s="241"/>
      <c r="O9" s="241"/>
      <c r="P9" s="242"/>
    </row>
    <row r="10" spans="2:16" ht="26">
      <c r="B10" s="31" t="s">
        <v>16</v>
      </c>
      <c r="C10" s="8">
        <v>1147525.6000000001</v>
      </c>
      <c r="D10" s="8">
        <v>1162119.8999999999</v>
      </c>
      <c r="E10" s="8">
        <v>1119919.8999999999</v>
      </c>
      <c r="F10" s="8">
        <v>977204.9</v>
      </c>
      <c r="G10" s="8">
        <v>879969.8</v>
      </c>
      <c r="H10" s="8">
        <v>851241.2</v>
      </c>
      <c r="I10" s="8">
        <v>951813.8</v>
      </c>
      <c r="J10" s="8">
        <v>1097783.3</v>
      </c>
      <c r="K10" s="8">
        <v>1089262.7</v>
      </c>
      <c r="L10" s="8">
        <v>1070705.8</v>
      </c>
      <c r="M10" s="8">
        <v>970819.1</v>
      </c>
      <c r="N10" s="8">
        <v>712552.6</v>
      </c>
      <c r="O10" s="141">
        <v>1283793.3</v>
      </c>
      <c r="P10" s="33">
        <v>1389428.7</v>
      </c>
    </row>
    <row r="11" spans="2:16" ht="26">
      <c r="B11" s="31" t="s">
        <v>49</v>
      </c>
      <c r="C11" s="9">
        <f>(C10/C6)*1000</f>
        <v>7050.5019722532843</v>
      </c>
      <c r="D11" s="9">
        <f>(D10/D6)*1000</f>
        <v>7140.1706828542992</v>
      </c>
      <c r="E11" s="9">
        <f t="shared" ref="E11:O11" si="0">(E10/E6)*1000</f>
        <v>6880.8900330552096</v>
      </c>
      <c r="F11" s="9">
        <f t="shared" si="0"/>
        <v>6004.036053527323</v>
      </c>
      <c r="G11" s="9">
        <f t="shared" si="0"/>
        <v>5406.614728615491</v>
      </c>
      <c r="H11" s="9">
        <f t="shared" si="0"/>
        <v>5230.1035893780945</v>
      </c>
      <c r="I11" s="9">
        <f t="shared" si="0"/>
        <v>5848.0308187615974</v>
      </c>
      <c r="J11" s="9">
        <f t="shared" si="0"/>
        <v>6744.8807431892747</v>
      </c>
      <c r="K11" s="9">
        <f t="shared" si="0"/>
        <v>6692.5293994765234</v>
      </c>
      <c r="L11" s="9">
        <f t="shared" si="0"/>
        <v>6578.5141129775502</v>
      </c>
      <c r="M11" s="9">
        <f t="shared" si="0"/>
        <v>5964.8011157669671</v>
      </c>
      <c r="N11" s="9">
        <f t="shared" si="0"/>
        <v>4377.9881787684781</v>
      </c>
      <c r="O11" s="120">
        <f t="shared" si="0"/>
        <v>7887.7431524103276</v>
      </c>
      <c r="P11" s="34">
        <f t="shared" ref="P11" si="1">(P10/P6)*1000</f>
        <v>8536.7766868602466</v>
      </c>
    </row>
    <row r="12" spans="2:16" ht="26">
      <c r="B12" s="31" t="s">
        <v>17</v>
      </c>
      <c r="C12" s="9">
        <f t="shared" ref="C12:O12" si="2">C10/C7</f>
        <v>2132.9472118959111</v>
      </c>
      <c r="D12" s="9">
        <f t="shared" si="2"/>
        <v>2028.1324607329841</v>
      </c>
      <c r="E12" s="9">
        <f t="shared" si="2"/>
        <v>2174.6017475728154</v>
      </c>
      <c r="F12" s="9">
        <f t="shared" si="2"/>
        <v>1935.0592079207922</v>
      </c>
      <c r="G12" s="9">
        <f t="shared" si="2"/>
        <v>1803.2168032786885</v>
      </c>
      <c r="H12" s="9">
        <f t="shared" si="2"/>
        <v>1525.521863799283</v>
      </c>
      <c r="I12" s="9">
        <f t="shared" si="2"/>
        <v>1638.2337349397592</v>
      </c>
      <c r="J12" s="9">
        <f t="shared" si="2"/>
        <v>1902.5707105719239</v>
      </c>
      <c r="K12" s="9">
        <f t="shared" si="2"/>
        <v>1756.8753225806452</v>
      </c>
      <c r="L12" s="9">
        <f t="shared" si="2"/>
        <v>1710.3926517571886</v>
      </c>
      <c r="M12" s="9">
        <f t="shared" si="2"/>
        <v>1531.2604100946371</v>
      </c>
      <c r="N12" s="9">
        <f t="shared" si="2"/>
        <v>1191.5595317725752</v>
      </c>
      <c r="O12" s="120">
        <f t="shared" si="2"/>
        <v>2118.470792079208</v>
      </c>
      <c r="P12" s="34">
        <f t="shared" ref="P12" si="3">P10/P7</f>
        <v>2164.2191588785045</v>
      </c>
    </row>
    <row r="13" spans="2:16" ht="26">
      <c r="B13" s="31" t="s">
        <v>21</v>
      </c>
      <c r="C13" s="9">
        <f>C10*Factors!C12</f>
        <v>882.44718640000008</v>
      </c>
      <c r="D13" s="9">
        <f>D10*Factors!C13</f>
        <v>882.04900409999993</v>
      </c>
      <c r="E13" s="9">
        <f>E10*Factors!C14</f>
        <v>835.46024539999996</v>
      </c>
      <c r="F13" s="9">
        <f>F10*Factors!C15</f>
        <v>768.08305140000004</v>
      </c>
      <c r="G13" s="9">
        <f>G10*Factors!C16</f>
        <v>647.65777280000009</v>
      </c>
      <c r="H13" s="9">
        <f>H10*Factors!C17</f>
        <v>618.00111119999997</v>
      </c>
      <c r="I13" s="9">
        <f>I10*Factors!C18</f>
        <v>679.59505320000005</v>
      </c>
      <c r="J13" s="9">
        <f>J10*Factors!C19</f>
        <v>744.29707740000003</v>
      </c>
      <c r="K13" s="9">
        <f>K10*Factors!C20</f>
        <v>742.87716139999998</v>
      </c>
      <c r="L13" s="9">
        <f>L10*Factors!C21</f>
        <v>739.85770780000007</v>
      </c>
      <c r="M13" s="9">
        <f>M10*Factors!C22</f>
        <v>630.06159589999993</v>
      </c>
      <c r="N13" s="9">
        <f>N10*Factors!C23</f>
        <v>375.51522019999999</v>
      </c>
      <c r="O13" s="120">
        <f>O10*Factors!C24</f>
        <v>772.84356660000003</v>
      </c>
      <c r="P13" s="34">
        <f>P10*Factors!C25</f>
        <v>730.83949619999999</v>
      </c>
    </row>
    <row r="14" spans="2:16" ht="34">
      <c r="B14" s="240" t="s">
        <v>14</v>
      </c>
      <c r="C14" s="241"/>
      <c r="D14" s="241"/>
      <c r="E14" s="241"/>
      <c r="F14" s="241"/>
      <c r="G14" s="241"/>
      <c r="H14" s="241"/>
      <c r="I14" s="241"/>
      <c r="J14" s="241"/>
      <c r="K14" s="241"/>
      <c r="L14" s="241"/>
      <c r="M14" s="241"/>
      <c r="N14" s="241"/>
      <c r="O14" s="241"/>
      <c r="P14" s="242"/>
    </row>
    <row r="15" spans="2:16" ht="26">
      <c r="B15" s="31" t="s">
        <v>2</v>
      </c>
      <c r="C15" s="8">
        <v>95379.966709999993</v>
      </c>
      <c r="D15" s="8">
        <v>98152.614619</v>
      </c>
      <c r="E15" s="8">
        <v>74878.334679999985</v>
      </c>
      <c r="F15" s="8">
        <v>83556.293978000002</v>
      </c>
      <c r="G15" s="8">
        <v>89981.783933400002</v>
      </c>
      <c r="H15" s="8">
        <v>84377.322018000006</v>
      </c>
      <c r="I15" s="8">
        <v>88595.176193000007</v>
      </c>
      <c r="J15" s="8">
        <v>102479.50298</v>
      </c>
      <c r="K15" s="8">
        <v>91931.610042</v>
      </c>
      <c r="L15" s="8">
        <v>99063.742750000005</v>
      </c>
      <c r="M15" s="8">
        <v>89482.341509999998</v>
      </c>
      <c r="N15" s="8">
        <v>83241.899999999994</v>
      </c>
      <c r="O15" s="119">
        <v>119279.2</v>
      </c>
      <c r="P15" s="35">
        <v>79962.3</v>
      </c>
    </row>
    <row r="16" spans="2:16" ht="26">
      <c r="B16" s="31" t="s">
        <v>142</v>
      </c>
      <c r="C16" s="9">
        <f>(C15/C6)*1000</f>
        <v>586.02321673896211</v>
      </c>
      <c r="D16" s="9">
        <f>(D15/D6)*1000</f>
        <v>603.05861843350249</v>
      </c>
      <c r="E16" s="9">
        <f t="shared" ref="E16:O16" si="4">(E15/E6)*1000</f>
        <v>460.05931923469188</v>
      </c>
      <c r="F16" s="9">
        <f t="shared" si="4"/>
        <v>513.37749282984555</v>
      </c>
      <c r="G16" s="9">
        <f t="shared" si="4"/>
        <v>552.85628929699305</v>
      </c>
      <c r="H16" s="9">
        <f t="shared" si="4"/>
        <v>518.42196400791363</v>
      </c>
      <c r="I16" s="9">
        <f t="shared" si="4"/>
        <v>544.33684484326432</v>
      </c>
      <c r="J16" s="9">
        <f t="shared" si="4"/>
        <v>629.64341525454972</v>
      </c>
      <c r="K16" s="9">
        <f t="shared" si="4"/>
        <v>564.83619878592765</v>
      </c>
      <c r="L16" s="9">
        <f t="shared" si="4"/>
        <v>608.65667279027753</v>
      </c>
      <c r="M16" s="9">
        <f t="shared" si="4"/>
        <v>549.78766948475652</v>
      </c>
      <c r="N16" s="9">
        <f t="shared" si="4"/>
        <v>511.44582754764747</v>
      </c>
      <c r="O16" s="120">
        <f t="shared" si="4"/>
        <v>732.86228633922758</v>
      </c>
      <c r="P16" s="34">
        <f t="shared" ref="P16" si="5">(P15/P6)*1000</f>
        <v>491.29566595804818</v>
      </c>
    </row>
    <row r="17" spans="2:16" ht="26">
      <c r="B17" s="31" t="s">
        <v>3</v>
      </c>
      <c r="C17" s="9">
        <f t="shared" ref="C17:O17" si="6">C15/C7</f>
        <v>177.28618347583642</v>
      </c>
      <c r="D17" s="9">
        <f t="shared" si="6"/>
        <v>171.29601155148342</v>
      </c>
      <c r="E17" s="9">
        <f t="shared" si="6"/>
        <v>145.39482462135919</v>
      </c>
      <c r="F17" s="9">
        <f t="shared" si="6"/>
        <v>165.45800787722771</v>
      </c>
      <c r="G17" s="9">
        <f t="shared" si="6"/>
        <v>184.38890150286886</v>
      </c>
      <c r="H17" s="9">
        <f t="shared" si="6"/>
        <v>151.21383874193549</v>
      </c>
      <c r="I17" s="9">
        <f t="shared" si="6"/>
        <v>152.48739448020655</v>
      </c>
      <c r="J17" s="9">
        <f t="shared" si="6"/>
        <v>177.60745750433276</v>
      </c>
      <c r="K17" s="9">
        <f t="shared" si="6"/>
        <v>148.27679039032259</v>
      </c>
      <c r="L17" s="9">
        <f t="shared" si="6"/>
        <v>158.24879033546327</v>
      </c>
      <c r="M17" s="9">
        <f t="shared" si="6"/>
        <v>141.13933992113564</v>
      </c>
      <c r="N17" s="9">
        <f t="shared" si="6"/>
        <v>139.20050167224079</v>
      </c>
      <c r="O17" s="120">
        <f t="shared" si="6"/>
        <v>196.83036303630362</v>
      </c>
      <c r="P17" s="34">
        <f t="shared" ref="P17" si="7">P15/P7</f>
        <v>124.5518691588785</v>
      </c>
    </row>
    <row r="18" spans="2:16" ht="26">
      <c r="B18" s="29" t="s">
        <v>30</v>
      </c>
      <c r="C18" s="10">
        <f>C15*Factors!C5</f>
        <v>640.01457316492849</v>
      </c>
      <c r="D18" s="10">
        <f>D15*Factors!C5</f>
        <v>658.61947657625683</v>
      </c>
      <c r="E18" s="10">
        <f>E15*Factors!C5</f>
        <v>502.44539878305909</v>
      </c>
      <c r="F18" s="10">
        <f>F15*Factors!C5</f>
        <v>560.67587010350883</v>
      </c>
      <c r="G18" s="10">
        <f>G15*Factors!C5</f>
        <v>603.79191798057002</v>
      </c>
      <c r="H18" s="10">
        <f>H15*Factors!C5</f>
        <v>566.18509734170573</v>
      </c>
      <c r="I18" s="10">
        <f>I15*Factors!C5</f>
        <v>594.48756202689742</v>
      </c>
      <c r="J18" s="10">
        <f>J15*Factors!C5</f>
        <v>687.65357779289502</v>
      </c>
      <c r="K18" s="10">
        <f>K15*Factors!C5</f>
        <v>616.87555773938561</v>
      </c>
      <c r="L18" s="10">
        <f>L15*Factors!C5</f>
        <v>664.73328959145249</v>
      </c>
      <c r="M18" s="10">
        <f>M15*Factors!C5</f>
        <v>600.4405807924926</v>
      </c>
      <c r="N18" s="10">
        <f>N15*Factors!C5</f>
        <v>558.56623707913286</v>
      </c>
      <c r="O18" s="121">
        <f>O15*Factors!C5</f>
        <v>800.38218620441512</v>
      </c>
      <c r="P18" s="36">
        <f>P15*Factors!C5</f>
        <v>536.5596054293901</v>
      </c>
    </row>
    <row r="19" spans="2:16" ht="34">
      <c r="B19" s="243" t="s">
        <v>15</v>
      </c>
      <c r="C19" s="244"/>
      <c r="D19" s="244"/>
      <c r="E19" s="244"/>
      <c r="F19" s="244"/>
      <c r="G19" s="244"/>
      <c r="H19" s="244"/>
      <c r="I19" s="244"/>
      <c r="J19" s="244"/>
      <c r="K19" s="244"/>
      <c r="L19" s="244"/>
      <c r="M19" s="244"/>
      <c r="N19" s="244"/>
      <c r="O19" s="244"/>
      <c r="P19" s="245"/>
    </row>
    <row r="20" spans="2:16" ht="26">
      <c r="B20" s="31" t="s">
        <v>5</v>
      </c>
      <c r="C20" s="11">
        <v>920.9</v>
      </c>
      <c r="D20" s="11">
        <v>441.3</v>
      </c>
      <c r="E20" s="11">
        <v>830.8</v>
      </c>
      <c r="F20" s="11">
        <v>802.7</v>
      </c>
      <c r="G20" s="11">
        <v>408.2</v>
      </c>
      <c r="H20" s="11">
        <v>708.7</v>
      </c>
      <c r="I20" s="11">
        <v>928.7</v>
      </c>
      <c r="J20" s="11">
        <v>987.4</v>
      </c>
      <c r="K20" s="11">
        <v>1118.7</v>
      </c>
      <c r="L20" s="11">
        <v>901.7</v>
      </c>
      <c r="M20" s="11">
        <v>674.6</v>
      </c>
      <c r="N20" s="11">
        <v>22.5</v>
      </c>
      <c r="O20" s="142">
        <v>108.7</v>
      </c>
      <c r="P20" s="37">
        <v>131.4</v>
      </c>
    </row>
    <row r="21" spans="2:16" ht="26">
      <c r="B21" s="31" t="s">
        <v>144</v>
      </c>
      <c r="C21" s="109">
        <f>(C20/C6)*1000</f>
        <v>5.6580936113739417</v>
      </c>
      <c r="D21" s="109">
        <f>(D20/D6)*1000</f>
        <v>2.7113874586809863</v>
      </c>
      <c r="E21" s="109">
        <f t="shared" ref="E21:M21" si="8">(E20/E6)*1000</f>
        <v>5.1045109917792049</v>
      </c>
      <c r="F21" s="109">
        <f t="shared" si="8"/>
        <v>4.9318620282873962</v>
      </c>
      <c r="G21" s="109">
        <f t="shared" si="8"/>
        <v>2.5080180390518438</v>
      </c>
      <c r="H21" s="109">
        <f t="shared" si="8"/>
        <v>4.3543174529055415</v>
      </c>
      <c r="I21" s="109">
        <f>(I20/I6)*1000</f>
        <v>5.7060175229481809</v>
      </c>
      <c r="J21" s="109">
        <f t="shared" si="8"/>
        <v>6.0666756780004674</v>
      </c>
      <c r="K21" s="109">
        <f>(K20/K6)*1000</f>
        <v>6.8733948561668248</v>
      </c>
      <c r="L21" s="109">
        <f t="shared" si="8"/>
        <v>5.5401270598065837</v>
      </c>
      <c r="M21" s="109">
        <f t="shared" si="8"/>
        <v>4.1448039420489318</v>
      </c>
      <c r="N21" s="109">
        <f>(N20/N6)*1000</f>
        <v>0.13824205261799727</v>
      </c>
      <c r="O21" s="124">
        <f>(O20/O6)*1000</f>
        <v>0.66786271642561346</v>
      </c>
      <c r="P21" s="111">
        <f>(P20/P6)*1000</f>
        <v>0.80733358728910409</v>
      </c>
    </row>
    <row r="22" spans="2:16" ht="26">
      <c r="B22" s="31" t="s">
        <v>143</v>
      </c>
      <c r="C22" s="110">
        <f>(C20/C7)*1000</f>
        <v>1711.710037174721</v>
      </c>
      <c r="D22" s="110">
        <f>(D20/D7)*1000</f>
        <v>770.15706806282719</v>
      </c>
      <c r="E22" s="110">
        <f t="shared" ref="E22:O22" si="9">(E20/E7)*1000</f>
        <v>1613.2038834951456</v>
      </c>
      <c r="F22" s="110">
        <f t="shared" si="9"/>
        <v>1589.5049504950496</v>
      </c>
      <c r="G22" s="110">
        <f t="shared" si="9"/>
        <v>836.47540983606552</v>
      </c>
      <c r="H22" s="110">
        <f t="shared" si="9"/>
        <v>1270.0716845878137</v>
      </c>
      <c r="I22" s="110">
        <f t="shared" si="9"/>
        <v>1598.4509466437178</v>
      </c>
      <c r="J22" s="110">
        <f t="shared" si="9"/>
        <v>1711.2651646447139</v>
      </c>
      <c r="K22" s="110">
        <f t="shared" si="9"/>
        <v>1804.3548387096776</v>
      </c>
      <c r="L22" s="110">
        <f t="shared" si="9"/>
        <v>1440.415335463259</v>
      </c>
      <c r="M22" s="110">
        <f t="shared" si="9"/>
        <v>1064.0378548895899</v>
      </c>
      <c r="N22" s="110">
        <f t="shared" si="9"/>
        <v>37.625418060200673</v>
      </c>
      <c r="O22" s="125">
        <f t="shared" si="9"/>
        <v>179.37293729372939</v>
      </c>
      <c r="P22" s="112">
        <f t="shared" ref="P22" si="10">(P20/P7)*1000</f>
        <v>204.67289719626169</v>
      </c>
    </row>
    <row r="23" spans="2:16" ht="27" thickBot="1">
      <c r="B23" s="29" t="s">
        <v>21</v>
      </c>
      <c r="C23" s="134">
        <f>(C20*Factors!C27)/1000</f>
        <v>2.9275411</v>
      </c>
      <c r="D23" s="134">
        <f>(D20*Factors!C27)/1000</f>
        <v>1.4028926999999998</v>
      </c>
      <c r="E23" s="134">
        <f>(E20*Factors!C27)/1000</f>
        <v>2.6411131999999999</v>
      </c>
      <c r="F23" s="134">
        <f>(F20*Factors!C27)/1000</f>
        <v>2.5517832999999999</v>
      </c>
      <c r="G23" s="134">
        <f>(G20*Factors!C27)/1000</f>
        <v>1.2976677999999999</v>
      </c>
      <c r="H23" s="134">
        <f>(H20*Factors!C27)/1000</f>
        <v>2.2529572999999998</v>
      </c>
      <c r="I23" s="134">
        <f>(I20*Factors!C27)/1000</f>
        <v>2.9523372999999999</v>
      </c>
      <c r="J23" s="134">
        <f>(J20*Factors!C27)/1000</f>
        <v>3.1389445999999999</v>
      </c>
      <c r="K23" s="134">
        <f>(K20*Factors!C27)/1000</f>
        <v>3.5563473000000001</v>
      </c>
      <c r="L23" s="134">
        <f>(L20*Factors!C27)/1000</f>
        <v>2.8665042999999999</v>
      </c>
      <c r="M23" s="134">
        <f>(M20*Factors!C27)/1000</f>
        <v>2.1445533999999999</v>
      </c>
      <c r="N23" s="134">
        <f>(N20*Factors!C27)/1000</f>
        <v>7.1527499999999994E-2</v>
      </c>
      <c r="O23" s="137">
        <f>(O20*Factors!C27)/1000</f>
        <v>0.34555730000000001</v>
      </c>
      <c r="P23" s="135">
        <f>(P20*Factors!C27)/1000</f>
        <v>0.4177206</v>
      </c>
    </row>
    <row r="24" spans="2:16" ht="41" thickTop="1" thickBot="1">
      <c r="B24" s="246" t="s">
        <v>28</v>
      </c>
      <c r="C24" s="247"/>
      <c r="D24" s="247"/>
      <c r="E24" s="247"/>
      <c r="F24" s="247"/>
      <c r="G24" s="247"/>
      <c r="H24" s="247"/>
      <c r="I24" s="247"/>
      <c r="J24" s="247"/>
      <c r="K24" s="247"/>
      <c r="L24" s="247"/>
      <c r="M24" s="247"/>
      <c r="N24" s="247"/>
      <c r="O24" s="247"/>
      <c r="P24" s="248"/>
    </row>
    <row r="25" spans="2:16" ht="31" thickTop="1" thickBot="1">
      <c r="B25" s="17" t="s">
        <v>31</v>
      </c>
      <c r="C25" s="18">
        <f>C8+C13+C18+C23</f>
        <v>1371.1355506649286</v>
      </c>
      <c r="D25" s="18">
        <f t="shared" ref="D25:O25" si="11">D8+D13+D18+D23</f>
        <v>1387.8176233762567</v>
      </c>
      <c r="E25" s="18">
        <f t="shared" si="11"/>
        <v>1186.2930073830591</v>
      </c>
      <c r="F25" s="18">
        <f t="shared" si="11"/>
        <v>1177.0569548035087</v>
      </c>
      <c r="G25" s="18">
        <f t="shared" si="11"/>
        <v>1098.49360858057</v>
      </c>
      <c r="H25" s="18">
        <f t="shared" si="11"/>
        <v>1032.1854158417057</v>
      </c>
      <c r="I25" s="18">
        <f t="shared" si="11"/>
        <v>1122.7812025268975</v>
      </c>
      <c r="J25" s="18">
        <f t="shared" si="11"/>
        <v>1280.835849792895</v>
      </c>
      <c r="K25" s="18">
        <f t="shared" si="11"/>
        <v>1209.0553164393855</v>
      </c>
      <c r="L25" s="18">
        <f t="shared" si="11"/>
        <v>1253.2037516914525</v>
      </c>
      <c r="M25" s="18">
        <f t="shared" si="11"/>
        <v>1078.3929800924925</v>
      </c>
      <c r="N25" s="18">
        <f t="shared" si="11"/>
        <v>779.89923477913283</v>
      </c>
      <c r="O25" s="18">
        <f t="shared" si="11"/>
        <v>1419.3175601044152</v>
      </c>
      <c r="P25" s="18">
        <f t="shared" ref="P25" si="12">P8+P13+P18+P23</f>
        <v>1113.5630722293899</v>
      </c>
    </row>
    <row r="26" spans="2:16" ht="31" thickTop="1" thickBot="1">
      <c r="B26" s="17" t="s">
        <v>145</v>
      </c>
      <c r="C26" s="19">
        <f>(C25/C6)*1000</f>
        <v>8.4243819085078986</v>
      </c>
      <c r="D26" s="19">
        <f>(D25/D6)*1000</f>
        <v>8.5268780851095283</v>
      </c>
      <c r="E26" s="19">
        <f t="shared" ref="E26:O26" si="13">(E25/E6)*1000</f>
        <v>7.2886924598671596</v>
      </c>
      <c r="F26" s="19">
        <f t="shared" si="13"/>
        <v>7.2319453102367239</v>
      </c>
      <c r="G26" s="19">
        <f t="shared" si="13"/>
        <v>6.74924494390795</v>
      </c>
      <c r="H26" s="19">
        <f t="shared" si="13"/>
        <v>6.3418413585919318</v>
      </c>
      <c r="I26" s="19">
        <f t="shared" si="13"/>
        <v>6.8984701368098493</v>
      </c>
      <c r="J26" s="19">
        <f t="shared" si="13"/>
        <v>7.869572308537184</v>
      </c>
      <c r="K26" s="19">
        <f t="shared" si="13"/>
        <v>7.4285461632570167</v>
      </c>
      <c r="L26" s="19">
        <f t="shared" si="13"/>
        <v>7.6997981769956159</v>
      </c>
      <c r="M26" s="19">
        <f t="shared" si="13"/>
        <v>6.6257448487477886</v>
      </c>
      <c r="N26" s="19">
        <f t="shared" si="13"/>
        <v>4.7917720467143416</v>
      </c>
      <c r="O26" s="19">
        <f t="shared" si="13"/>
        <v>8.7204165700267584</v>
      </c>
      <c r="P26" s="19">
        <f t="shared" ref="P26" si="14">(P25/P6)*1000</f>
        <v>6.8418331033152899</v>
      </c>
    </row>
    <row r="27" spans="2:16" ht="31" thickTop="1" thickBot="1">
      <c r="B27" s="17" t="s">
        <v>32</v>
      </c>
      <c r="C27" s="19">
        <f t="shared" ref="C27:O27" si="15">C25/C7</f>
        <v>2.5485790904552577</v>
      </c>
      <c r="D27" s="19">
        <f t="shared" si="15"/>
        <v>2.4220202851243573</v>
      </c>
      <c r="E27" s="19">
        <f t="shared" si="15"/>
        <v>2.3034815677340954</v>
      </c>
      <c r="F27" s="19">
        <f t="shared" si="15"/>
        <v>2.330805851096057</v>
      </c>
      <c r="G27" s="19">
        <f t="shared" si="15"/>
        <v>2.2510114929929714</v>
      </c>
      <c r="H27" s="19">
        <f t="shared" si="15"/>
        <v>1.8497946520460675</v>
      </c>
      <c r="I27" s="19">
        <f t="shared" si="15"/>
        <v>1.9324977668277066</v>
      </c>
      <c r="J27" s="19">
        <f t="shared" si="15"/>
        <v>2.2198194970414127</v>
      </c>
      <c r="K27" s="19">
        <f t="shared" si="15"/>
        <v>1.9500892200635249</v>
      </c>
      <c r="L27" s="19">
        <f t="shared" si="15"/>
        <v>2.0019229260246845</v>
      </c>
      <c r="M27" s="19">
        <f t="shared" si="15"/>
        <v>1.7009352998304299</v>
      </c>
      <c r="N27" s="19">
        <f t="shared" si="15"/>
        <v>1.3041793223731317</v>
      </c>
      <c r="O27" s="19">
        <f t="shared" si="15"/>
        <v>2.3421081849907841</v>
      </c>
      <c r="P27" s="19">
        <f t="shared" ref="P27" si="16">P25/P7</f>
        <v>1.7345219193604204</v>
      </c>
    </row>
    <row r="28" spans="2:16" ht="14" customHeight="1" thickTop="1">
      <c r="B28" s="41"/>
      <c r="C28" s="3"/>
      <c r="D28" s="3"/>
      <c r="E28" s="3"/>
      <c r="F28" s="3"/>
      <c r="G28" s="3"/>
      <c r="H28" s="3"/>
      <c r="I28" s="3"/>
      <c r="J28" s="3"/>
      <c r="K28" s="3"/>
      <c r="L28" s="3"/>
      <c r="M28" s="1"/>
      <c r="N28" s="1"/>
      <c r="O28" s="1"/>
      <c r="P28" s="145"/>
    </row>
    <row r="29" spans="2:16" ht="26">
      <c r="B29" s="224" t="s">
        <v>19</v>
      </c>
      <c r="C29" s="225"/>
      <c r="D29" s="225"/>
      <c r="E29" s="226"/>
      <c r="F29" s="226"/>
      <c r="G29" s="227"/>
      <c r="H29" s="249" t="s">
        <v>27</v>
      </c>
      <c r="I29" s="250"/>
      <c r="J29" s="250"/>
      <c r="K29" s="250"/>
      <c r="L29" s="250"/>
      <c r="M29" s="250"/>
      <c r="N29" s="250"/>
      <c r="O29" s="250"/>
      <c r="P29" s="251"/>
    </row>
    <row r="30" spans="2:16" ht="26" customHeight="1">
      <c r="B30" s="204" t="s">
        <v>21</v>
      </c>
      <c r="C30" s="206" t="s">
        <v>16</v>
      </c>
      <c r="D30" s="206" t="s">
        <v>0</v>
      </c>
      <c r="E30" s="207" t="s">
        <v>2</v>
      </c>
      <c r="F30" s="209" t="s">
        <v>5</v>
      </c>
      <c r="G30" s="211" t="s">
        <v>22</v>
      </c>
      <c r="H30" s="197" t="s">
        <v>35</v>
      </c>
      <c r="I30" s="198"/>
      <c r="J30" s="198"/>
      <c r="K30" s="198"/>
      <c r="L30" s="198"/>
      <c r="M30" s="198"/>
      <c r="N30" s="198"/>
      <c r="O30" s="198"/>
      <c r="P30" s="199"/>
    </row>
    <row r="31" spans="2:16" ht="26" customHeight="1">
      <c r="B31" s="205"/>
      <c r="C31" s="206"/>
      <c r="D31" s="206"/>
      <c r="E31" s="208"/>
      <c r="F31" s="210"/>
      <c r="G31" s="212"/>
      <c r="H31" s="197" t="s">
        <v>33</v>
      </c>
      <c r="I31" s="198"/>
      <c r="J31" s="198"/>
      <c r="K31" s="198"/>
      <c r="L31" s="198"/>
      <c r="M31" s="198"/>
      <c r="N31" s="198"/>
      <c r="O31" s="198"/>
      <c r="P31" s="199"/>
    </row>
    <row r="32" spans="2:16" ht="26" customHeight="1">
      <c r="B32" s="216" t="s">
        <v>48</v>
      </c>
      <c r="C32" s="218" t="s">
        <v>20</v>
      </c>
      <c r="D32" s="220" t="s">
        <v>26</v>
      </c>
      <c r="E32" s="222" t="s">
        <v>23</v>
      </c>
      <c r="F32" s="200" t="s">
        <v>24</v>
      </c>
      <c r="G32" s="202" t="s">
        <v>25</v>
      </c>
      <c r="H32" s="197" t="s">
        <v>36</v>
      </c>
      <c r="I32" s="198"/>
      <c r="J32" s="198"/>
      <c r="K32" s="198"/>
      <c r="L32" s="198"/>
      <c r="M32" s="198"/>
      <c r="N32" s="198"/>
      <c r="O32" s="198"/>
      <c r="P32" s="199"/>
    </row>
    <row r="33" spans="2:16" ht="26" customHeight="1" thickBot="1">
      <c r="B33" s="217"/>
      <c r="C33" s="219"/>
      <c r="D33" s="221"/>
      <c r="E33" s="223"/>
      <c r="F33" s="201"/>
      <c r="G33" s="203"/>
      <c r="H33" s="213"/>
      <c r="I33" s="214"/>
      <c r="J33" s="214"/>
      <c r="K33" s="214"/>
      <c r="L33" s="214"/>
      <c r="M33" s="214"/>
      <c r="N33" s="214"/>
      <c r="O33" s="214"/>
      <c r="P33" s="215"/>
    </row>
    <row r="34" spans="2:16" ht="17" thickTop="1"/>
  </sheetData>
  <mergeCells count="25">
    <mergeCell ref="B14:P14"/>
    <mergeCell ref="B29:G29"/>
    <mergeCell ref="B30:B31"/>
    <mergeCell ref="C30:C31"/>
    <mergeCell ref="D30:D31"/>
    <mergeCell ref="E30:E31"/>
    <mergeCell ref="F30:F31"/>
    <mergeCell ref="G30:G31"/>
    <mergeCell ref="B19:P19"/>
    <mergeCell ref="B24:P24"/>
    <mergeCell ref="H29:P29"/>
    <mergeCell ref="H30:P30"/>
    <mergeCell ref="H31:P31"/>
    <mergeCell ref="B2:G2"/>
    <mergeCell ref="B3:D3"/>
    <mergeCell ref="B4:J4"/>
    <mergeCell ref="M2:P4"/>
    <mergeCell ref="B9:P9"/>
    <mergeCell ref="H32:P33"/>
    <mergeCell ref="G32:G33"/>
    <mergeCell ref="B32:B33"/>
    <mergeCell ref="C32:C33"/>
    <mergeCell ref="D32:D33"/>
    <mergeCell ref="E32:E33"/>
    <mergeCell ref="F32:F33"/>
  </mergeCells>
  <pageMargins left="0.7" right="0.7" top="0.75" bottom="0.75" header="0.3" footer="0.3"/>
  <pageSetup scale="36" orientation="landscape"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6865-B9DD-AC41-9B9F-6F0A0AB51E2C}">
  <sheetPr>
    <pageSetUpPr fitToPage="1"/>
  </sheetPr>
  <dimension ref="B1:P34"/>
  <sheetViews>
    <sheetView zoomScale="50" zoomScaleNormal="50" workbookViewId="0">
      <selection activeCell="P25" sqref="P25"/>
    </sheetView>
  </sheetViews>
  <sheetFormatPr baseColWidth="10" defaultColWidth="11.1640625" defaultRowHeight="16"/>
  <cols>
    <col min="2" max="2" width="41.1640625" customWidth="1"/>
    <col min="3" max="15" width="17.83203125" customWidth="1"/>
    <col min="16" max="16" width="18" customWidth="1"/>
  </cols>
  <sheetData>
    <row r="1" spans="2:16" ht="17" thickBot="1"/>
    <row r="2" spans="2:16" ht="66" customHeight="1" thickTop="1">
      <c r="B2" s="228" t="s">
        <v>86</v>
      </c>
      <c r="C2" s="229"/>
      <c r="D2" s="229"/>
      <c r="E2" s="229"/>
      <c r="F2" s="229"/>
      <c r="G2" s="229"/>
      <c r="H2" s="229"/>
      <c r="I2" s="24"/>
      <c r="J2" s="24"/>
      <c r="K2" s="24"/>
      <c r="L2" s="24"/>
      <c r="M2" s="234"/>
      <c r="N2" s="234"/>
      <c r="O2" s="234"/>
      <c r="P2" s="235"/>
    </row>
    <row r="3" spans="2:16" ht="44" customHeight="1">
      <c r="B3" s="230" t="s">
        <v>29</v>
      </c>
      <c r="C3" s="231"/>
      <c r="D3" s="231"/>
      <c r="E3" s="21"/>
      <c r="F3" s="21"/>
      <c r="G3" s="21"/>
      <c r="H3" s="21"/>
      <c r="I3" s="21"/>
      <c r="J3" s="21"/>
      <c r="K3" s="21"/>
      <c r="L3" s="21"/>
      <c r="M3" s="236"/>
      <c r="N3" s="236"/>
      <c r="O3" s="236"/>
      <c r="P3" s="237"/>
    </row>
    <row r="4" spans="2:16" ht="111" customHeight="1" thickBot="1">
      <c r="B4" s="232" t="s">
        <v>77</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380564</v>
      </c>
      <c r="D6" s="22">
        <v>380564</v>
      </c>
      <c r="E6" s="22">
        <v>380564</v>
      </c>
      <c r="F6" s="22">
        <v>380564</v>
      </c>
      <c r="G6" s="22">
        <v>380564</v>
      </c>
      <c r="H6" s="22">
        <v>380564</v>
      </c>
      <c r="I6" s="22">
        <v>380564</v>
      </c>
      <c r="J6" s="22">
        <v>380564</v>
      </c>
      <c r="K6" s="22">
        <v>380564</v>
      </c>
      <c r="L6" s="22">
        <v>380564</v>
      </c>
      <c r="M6" s="22">
        <v>380564</v>
      </c>
      <c r="N6" s="22">
        <v>380564</v>
      </c>
      <c r="O6" s="139">
        <v>380564</v>
      </c>
      <c r="P6" s="28">
        <v>380564</v>
      </c>
    </row>
    <row r="7" spans="2:16" ht="26">
      <c r="B7" s="29" t="s">
        <v>6</v>
      </c>
      <c r="C7" s="4">
        <v>868</v>
      </c>
      <c r="D7" s="5">
        <v>1228</v>
      </c>
      <c r="E7" s="5">
        <v>1523</v>
      </c>
      <c r="F7" s="5">
        <v>1501</v>
      </c>
      <c r="G7" s="5">
        <v>1460</v>
      </c>
      <c r="H7" s="4">
        <v>1453</v>
      </c>
      <c r="I7" s="6">
        <v>1467</v>
      </c>
      <c r="J7" s="6">
        <v>1498</v>
      </c>
      <c r="K7" s="6">
        <v>1481</v>
      </c>
      <c r="L7" s="6">
        <v>1452</v>
      </c>
      <c r="M7" s="6">
        <v>1395</v>
      </c>
      <c r="N7" s="6">
        <v>1386</v>
      </c>
      <c r="O7" s="144">
        <v>1324</v>
      </c>
      <c r="P7" s="30">
        <v>1308</v>
      </c>
    </row>
    <row r="8" spans="2:16" ht="26">
      <c r="B8" s="31" t="s">
        <v>66</v>
      </c>
      <c r="C8" s="7">
        <v>-514.08000000000004</v>
      </c>
      <c r="D8" s="7">
        <v>-514.08000000000004</v>
      </c>
      <c r="E8" s="7">
        <v>-514.08000000000004</v>
      </c>
      <c r="F8" s="7">
        <v>-514.08000000000004</v>
      </c>
      <c r="G8" s="7">
        <v>-514.08000000000004</v>
      </c>
      <c r="H8" s="7">
        <v>-514.08000000000004</v>
      </c>
      <c r="I8" s="7">
        <v>-514.08000000000004</v>
      </c>
      <c r="J8" s="7">
        <v>-514.08000000000004</v>
      </c>
      <c r="K8" s="7">
        <v>-514.08000000000004</v>
      </c>
      <c r="L8" s="7">
        <v>-514.08000000000004</v>
      </c>
      <c r="M8" s="7">
        <v>-514.08000000000004</v>
      </c>
      <c r="N8" s="7">
        <v>-514.08000000000004</v>
      </c>
      <c r="O8" s="140">
        <v>-514.08000000000004</v>
      </c>
      <c r="P8" s="32">
        <v>-514.08000000000004</v>
      </c>
    </row>
    <row r="9" spans="2:16" ht="34">
      <c r="B9" s="240" t="s">
        <v>1</v>
      </c>
      <c r="C9" s="241"/>
      <c r="D9" s="241"/>
      <c r="E9" s="241"/>
      <c r="F9" s="241"/>
      <c r="G9" s="241"/>
      <c r="H9" s="241"/>
      <c r="I9" s="241"/>
      <c r="J9" s="241"/>
      <c r="K9" s="241"/>
      <c r="L9" s="241"/>
      <c r="M9" s="241"/>
      <c r="N9" s="241"/>
      <c r="O9" s="241"/>
      <c r="P9" s="242"/>
    </row>
    <row r="10" spans="2:16" ht="26">
      <c r="B10" s="31" t="s">
        <v>16</v>
      </c>
      <c r="C10" s="8">
        <v>6196135.7999999998</v>
      </c>
      <c r="D10" s="8">
        <v>6523793.4000000004</v>
      </c>
      <c r="E10" s="8">
        <v>5884046.5</v>
      </c>
      <c r="F10" s="8">
        <v>6445052.2999999998</v>
      </c>
      <c r="G10" s="8">
        <v>6957893.9000000004</v>
      </c>
      <c r="H10" s="8">
        <v>6632124.7000000002</v>
      </c>
      <c r="I10" s="8">
        <v>6026550.0999999996</v>
      </c>
      <c r="J10" s="8">
        <v>5968843.7000000002</v>
      </c>
      <c r="K10" s="8">
        <v>5298377</v>
      </c>
      <c r="L10" s="8">
        <v>5664145.5999999996</v>
      </c>
      <c r="M10" s="8">
        <v>5101650.3</v>
      </c>
      <c r="N10" s="8">
        <v>6326244.7000000002</v>
      </c>
      <c r="O10" s="141">
        <v>10723463</v>
      </c>
      <c r="P10" s="33">
        <v>8592925.3000000007</v>
      </c>
    </row>
    <row r="11" spans="2:16" ht="26">
      <c r="B11" s="31" t="s">
        <v>49</v>
      </c>
      <c r="C11" s="9">
        <f>(C10/C6)*1000</f>
        <v>16281.455418799467</v>
      </c>
      <c r="D11" s="9">
        <f>(D10/D6)*1000</f>
        <v>17142.434386857403</v>
      </c>
      <c r="E11" s="9">
        <f t="shared" ref="E11:O11" si="0">(E10/E6)*1000</f>
        <v>15461.384944450869</v>
      </c>
      <c r="F11" s="9">
        <f t="shared" si="0"/>
        <v>16935.528058355496</v>
      </c>
      <c r="G11" s="9">
        <f t="shared" si="0"/>
        <v>18283.11111928611</v>
      </c>
      <c r="H11" s="9">
        <f t="shared" si="0"/>
        <v>17427.094260098169</v>
      </c>
      <c r="I11" s="9">
        <f t="shared" si="0"/>
        <v>15835.838650003678</v>
      </c>
      <c r="J11" s="9">
        <f t="shared" si="0"/>
        <v>15684.204759252058</v>
      </c>
      <c r="K11" s="9">
        <f t="shared" si="0"/>
        <v>13922.433546000146</v>
      </c>
      <c r="L11" s="9">
        <f t="shared" si="0"/>
        <v>14883.555985327041</v>
      </c>
      <c r="M11" s="9">
        <f t="shared" si="0"/>
        <v>13405.498943673074</v>
      </c>
      <c r="N11" s="9">
        <f t="shared" si="0"/>
        <v>16623.339832459191</v>
      </c>
      <c r="O11" s="120">
        <f t="shared" si="0"/>
        <v>28177.817660104476</v>
      </c>
      <c r="P11" s="34">
        <f t="shared" ref="P11" si="1">(P10/P6)*1000</f>
        <v>22579.448660409293</v>
      </c>
    </row>
    <row r="12" spans="2:16" ht="26">
      <c r="B12" s="31" t="s">
        <v>17</v>
      </c>
      <c r="C12" s="9">
        <f t="shared" ref="C12:O12" si="2">C10/C7</f>
        <v>7138.4052995391703</v>
      </c>
      <c r="D12" s="9">
        <f t="shared" si="2"/>
        <v>5312.5353420195443</v>
      </c>
      <c r="E12" s="9">
        <f t="shared" si="2"/>
        <v>3863.45797767564</v>
      </c>
      <c r="F12" s="9">
        <f t="shared" si="2"/>
        <v>4293.8389740173216</v>
      </c>
      <c r="G12" s="9">
        <f t="shared" si="2"/>
        <v>4765.6807534246582</v>
      </c>
      <c r="H12" s="9">
        <f t="shared" si="2"/>
        <v>4564.4354439091539</v>
      </c>
      <c r="I12" s="9">
        <f t="shared" si="2"/>
        <v>4108.0777777777776</v>
      </c>
      <c r="J12" s="9">
        <f t="shared" si="2"/>
        <v>3984.5418558077436</v>
      </c>
      <c r="K12" s="9">
        <f t="shared" si="2"/>
        <v>3577.5671843349087</v>
      </c>
      <c r="L12" s="9">
        <f t="shared" si="2"/>
        <v>3900.926721763085</v>
      </c>
      <c r="M12" s="9">
        <f t="shared" si="2"/>
        <v>3657.0969892473117</v>
      </c>
      <c r="N12" s="9">
        <f t="shared" si="2"/>
        <v>4564.3901154401156</v>
      </c>
      <c r="O12" s="120">
        <f t="shared" si="2"/>
        <v>8099.2922960725073</v>
      </c>
      <c r="P12" s="34">
        <f t="shared" ref="P12" si="3">P10/P7</f>
        <v>6569.5147553516827</v>
      </c>
    </row>
    <row r="13" spans="2:16" ht="26">
      <c r="B13" s="31" t="s">
        <v>21</v>
      </c>
      <c r="C13" s="9">
        <f>C10*Factors!C12</f>
        <v>4764.8284302000002</v>
      </c>
      <c r="D13" s="9">
        <f>D10*Factors!C13</f>
        <v>4951.5591906</v>
      </c>
      <c r="E13" s="9">
        <f>E10*Factors!C14</f>
        <v>4389.498689</v>
      </c>
      <c r="F13" s="9">
        <f>F10*Factors!C15</f>
        <v>5065.8111078000002</v>
      </c>
      <c r="G13" s="9">
        <f>G10*Factors!C16</f>
        <v>5121.0099104000001</v>
      </c>
      <c r="H13" s="9">
        <f>H10*Factors!C17</f>
        <v>4814.9225322000002</v>
      </c>
      <c r="I13" s="9">
        <f>I10*Factors!C18</f>
        <v>4302.9567713999995</v>
      </c>
      <c r="J13" s="9">
        <f>J10*Factors!C19</f>
        <v>4046.8760286000002</v>
      </c>
      <c r="K13" s="9">
        <f>K10*Factors!C20</f>
        <v>3613.4931139999999</v>
      </c>
      <c r="L13" s="9">
        <f>L10*Factors!C21</f>
        <v>3913.9246095999997</v>
      </c>
      <c r="M13" s="9">
        <f>M10*Factors!C22</f>
        <v>3310.9710446999998</v>
      </c>
      <c r="N13" s="9">
        <f>N10*Factors!C23</f>
        <v>3333.9309569000002</v>
      </c>
      <c r="O13" s="120">
        <f>O10*Factors!C24</f>
        <v>6455.5247259999996</v>
      </c>
      <c r="P13" s="34">
        <f>P10*Factors!C25</f>
        <v>4519.8787078000005</v>
      </c>
    </row>
    <row r="14" spans="2:16" ht="34">
      <c r="B14" s="240" t="s">
        <v>14</v>
      </c>
      <c r="C14" s="241"/>
      <c r="D14" s="241"/>
      <c r="E14" s="241"/>
      <c r="F14" s="241"/>
      <c r="G14" s="241"/>
      <c r="H14" s="241"/>
      <c r="I14" s="241"/>
      <c r="J14" s="241"/>
      <c r="K14" s="241"/>
      <c r="L14" s="241"/>
      <c r="M14" s="241"/>
      <c r="N14" s="241"/>
      <c r="O14" s="241"/>
      <c r="P14" s="242"/>
    </row>
    <row r="15" spans="2:16" ht="26">
      <c r="B15" s="31" t="s">
        <v>2</v>
      </c>
      <c r="C15" s="8">
        <v>27080.182110000002</v>
      </c>
      <c r="D15" s="8">
        <v>29160.841189999999</v>
      </c>
      <c r="E15" s="8">
        <v>25397.165830000002</v>
      </c>
      <c r="F15" s="8">
        <v>36968.060660000003</v>
      </c>
      <c r="G15" s="8">
        <v>34050.406269999999</v>
      </c>
      <c r="H15" s="8">
        <v>31013.780739999998</v>
      </c>
      <c r="I15" s="8">
        <v>30931.094880000001</v>
      </c>
      <c r="J15" s="8">
        <v>31982.86809</v>
      </c>
      <c r="K15" s="8">
        <v>29628.227849999999</v>
      </c>
      <c r="L15" s="8">
        <v>34026.544119999999</v>
      </c>
      <c r="M15" s="8">
        <v>37038.934889999997</v>
      </c>
      <c r="N15" s="8">
        <v>38355.724609999997</v>
      </c>
      <c r="O15" s="119">
        <v>57445.8</v>
      </c>
      <c r="P15" s="35">
        <v>45312.800000000003</v>
      </c>
    </row>
    <row r="16" spans="2:16" ht="26">
      <c r="B16" s="31" t="s">
        <v>142</v>
      </c>
      <c r="C16" s="9">
        <f>(C15/C6)*1000</f>
        <v>71.158023643854918</v>
      </c>
      <c r="D16" s="9">
        <f>(D15/D6)*1000</f>
        <v>76.625327645284358</v>
      </c>
      <c r="E16" s="9">
        <f t="shared" ref="E16:O16" si="4">(E15/E6)*1000</f>
        <v>66.735597245141435</v>
      </c>
      <c r="F16" s="9">
        <f t="shared" si="4"/>
        <v>97.140193659936315</v>
      </c>
      <c r="G16" s="9">
        <f t="shared" si="4"/>
        <v>89.473534727404584</v>
      </c>
      <c r="H16" s="9">
        <f t="shared" si="4"/>
        <v>81.49425783836621</v>
      </c>
      <c r="I16" s="9">
        <f t="shared" si="4"/>
        <v>81.276985947173145</v>
      </c>
      <c r="J16" s="9">
        <f t="shared" si="4"/>
        <v>84.040708238298947</v>
      </c>
      <c r="K16" s="9">
        <f t="shared" si="4"/>
        <v>77.853469718628133</v>
      </c>
      <c r="L16" s="9">
        <f t="shared" si="4"/>
        <v>89.410832658895742</v>
      </c>
      <c r="M16" s="9">
        <f t="shared" si="4"/>
        <v>97.326428379983383</v>
      </c>
      <c r="N16" s="9">
        <f t="shared" si="4"/>
        <v>100.78652896753239</v>
      </c>
      <c r="O16" s="120">
        <f t="shared" si="4"/>
        <v>150.94911762541912</v>
      </c>
      <c r="P16" s="34">
        <f t="shared" ref="P16" si="5">(P15/P6)*1000</f>
        <v>119.0674893053468</v>
      </c>
    </row>
    <row r="17" spans="2:16" ht="26">
      <c r="B17" s="31" t="s">
        <v>3</v>
      </c>
      <c r="C17" s="9">
        <f t="shared" ref="C17:O17" si="6">C15/C7</f>
        <v>31.198366486175118</v>
      </c>
      <c r="D17" s="9">
        <f t="shared" si="6"/>
        <v>23.746613346905537</v>
      </c>
      <c r="E17" s="9">
        <f t="shared" si="6"/>
        <v>16.675749067629681</v>
      </c>
      <c r="F17" s="9">
        <f t="shared" si="6"/>
        <v>24.628954470353101</v>
      </c>
      <c r="G17" s="9">
        <f t="shared" si="6"/>
        <v>23.322196075342465</v>
      </c>
      <c r="H17" s="9">
        <f t="shared" si="6"/>
        <v>21.344652952512043</v>
      </c>
      <c r="I17" s="9">
        <f t="shared" si="6"/>
        <v>21.0845909202454</v>
      </c>
      <c r="J17" s="9">
        <f t="shared" si="6"/>
        <v>21.350379232309745</v>
      </c>
      <c r="K17" s="9">
        <f t="shared" si="6"/>
        <v>20.005555604321405</v>
      </c>
      <c r="L17" s="9">
        <f t="shared" si="6"/>
        <v>23.434259035812673</v>
      </c>
      <c r="M17" s="9">
        <f t="shared" si="6"/>
        <v>26.551207806451611</v>
      </c>
      <c r="N17" s="9">
        <f t="shared" si="6"/>
        <v>27.673682979797977</v>
      </c>
      <c r="O17" s="120">
        <f t="shared" si="6"/>
        <v>43.388066465256799</v>
      </c>
      <c r="P17" s="34">
        <f t="shared" ref="P17" si="7">P15/P7</f>
        <v>34.642813455657496</v>
      </c>
    </row>
    <row r="18" spans="2:16" ht="26">
      <c r="B18" s="29" t="s">
        <v>30</v>
      </c>
      <c r="C18" s="10">
        <f>C15*Factors!C5</f>
        <v>181.71227976055752</v>
      </c>
      <c r="D18" s="10">
        <f>D15*Factors!C5</f>
        <v>195.67382932826476</v>
      </c>
      <c r="E18" s="10">
        <f>E15*Factors!C5</f>
        <v>170.4189759020137</v>
      </c>
      <c r="F18" s="10">
        <f>F15*Factors!C5</f>
        <v>248.06149949687989</v>
      </c>
      <c r="G18" s="10">
        <f>G15*Factors!C5</f>
        <v>228.48357979875053</v>
      </c>
      <c r="H18" s="10">
        <f>H15*Factors!C5</f>
        <v>208.10734504545289</v>
      </c>
      <c r="I18" s="10">
        <f>I15*Factors!C5</f>
        <v>207.55250992419963</v>
      </c>
      <c r="J18" s="10">
        <f>J15*Factors!C5</f>
        <v>214.61007353303532</v>
      </c>
      <c r="K18" s="10">
        <f>K15*Factors!C5</f>
        <v>198.81006730381776</v>
      </c>
      <c r="L18" s="10">
        <f>L15*Factors!C5</f>
        <v>228.32346102041754</v>
      </c>
      <c r="M18" s="10">
        <f>M15*Factors!C5</f>
        <v>248.53707672369688</v>
      </c>
      <c r="N18" s="10">
        <f>N15*Factors!C5</f>
        <v>257.37294278303585</v>
      </c>
      <c r="O18" s="121">
        <f>O15*Factors!C5</f>
        <v>385.47035017221441</v>
      </c>
      <c r="P18" s="36">
        <f>P15*Factors!C5</f>
        <v>304.05601250715483</v>
      </c>
    </row>
    <row r="19" spans="2:16" ht="34">
      <c r="B19" s="243" t="s">
        <v>15</v>
      </c>
      <c r="C19" s="244"/>
      <c r="D19" s="244"/>
      <c r="E19" s="244"/>
      <c r="F19" s="244"/>
      <c r="G19" s="244"/>
      <c r="H19" s="244"/>
      <c r="I19" s="244"/>
      <c r="J19" s="244"/>
      <c r="K19" s="244"/>
      <c r="L19" s="244"/>
      <c r="M19" s="244"/>
      <c r="N19" s="244"/>
      <c r="O19" s="244"/>
      <c r="P19" s="245"/>
    </row>
    <row r="20" spans="2:16" ht="26">
      <c r="B20" s="31" t="s">
        <v>5</v>
      </c>
      <c r="C20" s="11">
        <v>2041.8</v>
      </c>
      <c r="D20" s="11">
        <v>2028.4</v>
      </c>
      <c r="E20" s="11">
        <v>2792.1</v>
      </c>
      <c r="F20" s="11">
        <v>2377</v>
      </c>
      <c r="G20" s="11">
        <v>2240.5</v>
      </c>
      <c r="H20" s="11">
        <v>2895.3</v>
      </c>
      <c r="I20" s="11">
        <v>3367.1</v>
      </c>
      <c r="J20" s="11">
        <v>3876.1</v>
      </c>
      <c r="K20" s="11">
        <v>3413.9</v>
      </c>
      <c r="L20" s="11">
        <v>4052.9</v>
      </c>
      <c r="M20" s="11">
        <v>2319.6999999999998</v>
      </c>
      <c r="N20" s="11">
        <v>3783.4</v>
      </c>
      <c r="O20" s="142">
        <v>2139.8000000000002</v>
      </c>
      <c r="P20" s="37">
        <v>597.6</v>
      </c>
    </row>
    <row r="21" spans="2:16" ht="26">
      <c r="B21" s="31" t="s">
        <v>144</v>
      </c>
      <c r="C21" s="109">
        <f>(C20/C6)*1000</f>
        <v>5.3651948161150287</v>
      </c>
      <c r="D21" s="109">
        <f>(D20/D6)*1000</f>
        <v>5.3299839186050182</v>
      </c>
      <c r="E21" s="109">
        <f t="shared" ref="E21:O21" si="8">(E20/E6)*1000</f>
        <v>7.3367423087838048</v>
      </c>
      <c r="F21" s="109">
        <f t="shared" si="8"/>
        <v>6.2459927896490468</v>
      </c>
      <c r="G21" s="109">
        <f t="shared" si="8"/>
        <v>5.8873146172522883</v>
      </c>
      <c r="H21" s="109">
        <f t="shared" si="8"/>
        <v>7.607918773189267</v>
      </c>
      <c r="I21" s="109">
        <f t="shared" si="8"/>
        <v>8.8476576870119086</v>
      </c>
      <c r="J21" s="109">
        <f t="shared" si="8"/>
        <v>10.185146256608611</v>
      </c>
      <c r="K21" s="109">
        <f t="shared" si="8"/>
        <v>8.970633060405083</v>
      </c>
      <c r="L21" s="109">
        <f t="shared" si="8"/>
        <v>10.649719889427272</v>
      </c>
      <c r="M21" s="109">
        <f t="shared" si="8"/>
        <v>6.0954267876099681</v>
      </c>
      <c r="N21" s="109">
        <f t="shared" si="8"/>
        <v>9.941560420849056</v>
      </c>
      <c r="O21" s="124">
        <f t="shared" si="8"/>
        <v>5.6227073501434717</v>
      </c>
      <c r="P21" s="111">
        <f t="shared" ref="P21" si="9">(P20/P6)*1000</f>
        <v>1.5703009217897648</v>
      </c>
    </row>
    <row r="22" spans="2:16" ht="26">
      <c r="B22" s="31" t="s">
        <v>143</v>
      </c>
      <c r="C22" s="110">
        <f>(C20/C7)*1000</f>
        <v>2352.3041474654378</v>
      </c>
      <c r="D22" s="110">
        <f>(D20/D7)*1000</f>
        <v>1651.7915309446255</v>
      </c>
      <c r="E22" s="110">
        <f t="shared" ref="E22:O22" si="10">(E20/E7)*1000</f>
        <v>1833.2895600787917</v>
      </c>
      <c r="F22" s="110">
        <f t="shared" si="10"/>
        <v>1583.6109260493006</v>
      </c>
      <c r="G22" s="110">
        <f t="shared" si="10"/>
        <v>1534.5890410958905</v>
      </c>
      <c r="H22" s="110">
        <f t="shared" si="10"/>
        <v>1992.6359256710255</v>
      </c>
      <c r="I22" s="110">
        <f t="shared" si="10"/>
        <v>2295.2283571915473</v>
      </c>
      <c r="J22" s="110">
        <f t="shared" si="10"/>
        <v>2587.516688918558</v>
      </c>
      <c r="K22" s="110">
        <f t="shared" si="10"/>
        <v>2305.1316677920327</v>
      </c>
      <c r="L22" s="110">
        <f t="shared" si="10"/>
        <v>2791.2534435261705</v>
      </c>
      <c r="M22" s="110">
        <f t="shared" si="10"/>
        <v>1662.8673835125446</v>
      </c>
      <c r="N22" s="110">
        <f t="shared" si="10"/>
        <v>2729.72582972583</v>
      </c>
      <c r="O22" s="125">
        <f t="shared" si="10"/>
        <v>1616.1631419939579</v>
      </c>
      <c r="P22" s="112">
        <f t="shared" ref="P22" si="11">(P20/P7)*1000</f>
        <v>456.88073394495416</v>
      </c>
    </row>
    <row r="23" spans="2:16" ht="27" thickBot="1">
      <c r="B23" s="29" t="s">
        <v>21</v>
      </c>
      <c r="C23" s="134">
        <f>(C20*Factors!C27)/1000</f>
        <v>6.4908821999999988</v>
      </c>
      <c r="D23" s="134">
        <f>(D20*Factors!C27)/1000</f>
        <v>6.4482835999999999</v>
      </c>
      <c r="E23" s="134">
        <f>(E20*Factors!C27)/1000</f>
        <v>8.8760858999999996</v>
      </c>
      <c r="F23" s="134">
        <f>(F20*Factors!C27)/1000</f>
        <v>7.5564829999999992</v>
      </c>
      <c r="G23" s="134">
        <f>(G20*Factors!C27)/1000</f>
        <v>7.122549499999999</v>
      </c>
      <c r="H23" s="134">
        <f>(H20*Factors!C27)/1000</f>
        <v>9.2041587000000007</v>
      </c>
      <c r="I23" s="134">
        <f>(I20*Factors!C27)/1000</f>
        <v>10.7040109</v>
      </c>
      <c r="J23" s="134">
        <f>(J20*Factors!C27)/1000</f>
        <v>12.322121899999999</v>
      </c>
      <c r="K23" s="134">
        <f>(K20*Factors!C27)/1000</f>
        <v>10.8527881</v>
      </c>
      <c r="L23" s="134">
        <f>(L20*Factors!C27)/1000</f>
        <v>12.884169099999999</v>
      </c>
      <c r="M23" s="134">
        <f>(M20*Factors!C27)/1000</f>
        <v>7.374326299999999</v>
      </c>
      <c r="N23" s="134">
        <f>(N20*Factors!C27)/1000</f>
        <v>12.027428599999999</v>
      </c>
      <c r="O23" s="137">
        <f>(O20*Factors!C27)/1000</f>
        <v>6.8024242000000008</v>
      </c>
      <c r="P23" s="135">
        <f>(P20*Factors!C27)/1000</f>
        <v>1.8997704</v>
      </c>
    </row>
    <row r="24" spans="2:16" ht="41" thickTop="1" thickBot="1">
      <c r="B24" s="246" t="s">
        <v>28</v>
      </c>
      <c r="C24" s="247"/>
      <c r="D24" s="247"/>
      <c r="E24" s="247"/>
      <c r="F24" s="247"/>
      <c r="G24" s="247"/>
      <c r="H24" s="247"/>
      <c r="I24" s="247"/>
      <c r="J24" s="247"/>
      <c r="K24" s="247"/>
      <c r="L24" s="247"/>
      <c r="M24" s="247"/>
      <c r="N24" s="247"/>
      <c r="O24" s="247"/>
      <c r="P24" s="248"/>
    </row>
    <row r="25" spans="2:16" ht="31" thickTop="1" thickBot="1">
      <c r="B25" s="17" t="s">
        <v>31</v>
      </c>
      <c r="C25" s="18">
        <f t="shared" ref="C25:O25" si="12">C8+C13+C18+C23</f>
        <v>4438.951592160558</v>
      </c>
      <c r="D25" s="18">
        <f t="shared" si="12"/>
        <v>4639.6013035282649</v>
      </c>
      <c r="E25" s="18">
        <f t="shared" si="12"/>
        <v>4054.7137508020137</v>
      </c>
      <c r="F25" s="18">
        <f t="shared" si="12"/>
        <v>4807.3490902968806</v>
      </c>
      <c r="G25" s="18">
        <f t="shared" si="12"/>
        <v>4842.5360396987508</v>
      </c>
      <c r="H25" s="18">
        <f t="shared" si="12"/>
        <v>4518.1540359454539</v>
      </c>
      <c r="I25" s="18">
        <f t="shared" si="12"/>
        <v>4007.1332922241991</v>
      </c>
      <c r="J25" s="18">
        <f t="shared" si="12"/>
        <v>3759.7282240330355</v>
      </c>
      <c r="K25" s="18">
        <f t="shared" si="12"/>
        <v>3309.0759694038179</v>
      </c>
      <c r="L25" s="18">
        <f t="shared" si="12"/>
        <v>3641.0522397204172</v>
      </c>
      <c r="M25" s="18">
        <f t="shared" si="12"/>
        <v>3052.8024477236968</v>
      </c>
      <c r="N25" s="18">
        <f t="shared" si="12"/>
        <v>3089.2513282830359</v>
      </c>
      <c r="O25" s="18">
        <f t="shared" si="12"/>
        <v>6333.7175003722141</v>
      </c>
      <c r="P25" s="18">
        <f t="shared" ref="P25" si="13">P8+P13+P18+P23</f>
        <v>4311.754490707156</v>
      </c>
    </row>
    <row r="26" spans="2:16" ht="31" thickTop="1" thickBot="1">
      <c r="B26" s="17" t="s">
        <v>145</v>
      </c>
      <c r="C26" s="19">
        <f>(C25/C6)*1000</f>
        <v>11.664139519661759</v>
      </c>
      <c r="D26" s="19">
        <f>(D25/D6)*1000</f>
        <v>12.191382536257411</v>
      </c>
      <c r="E26" s="19">
        <f t="shared" ref="E26:O26" si="14">(E25/E6)*1000</f>
        <v>10.65448584417342</v>
      </c>
      <c r="F26" s="19">
        <f t="shared" si="14"/>
        <v>12.632169859200767</v>
      </c>
      <c r="G26" s="19">
        <f t="shared" si="14"/>
        <v>12.724629864355931</v>
      </c>
      <c r="H26" s="19">
        <f t="shared" si="14"/>
        <v>11.872258111501493</v>
      </c>
      <c r="I26" s="19">
        <f t="shared" si="14"/>
        <v>10.529459676228438</v>
      </c>
      <c r="J26" s="19">
        <f t="shared" si="14"/>
        <v>9.8793585941734765</v>
      </c>
      <c r="K26" s="19">
        <f t="shared" si="14"/>
        <v>8.6951891650387783</v>
      </c>
      <c r="L26" s="19">
        <f t="shared" si="14"/>
        <v>9.5675162120442749</v>
      </c>
      <c r="M26" s="19">
        <f t="shared" si="14"/>
        <v>8.0217846347097908</v>
      </c>
      <c r="N26" s="19">
        <f t="shared" si="14"/>
        <v>8.1175605897642331</v>
      </c>
      <c r="O26" s="19">
        <f t="shared" si="14"/>
        <v>16.642975952460596</v>
      </c>
      <c r="P26" s="19">
        <f t="shared" ref="P26" si="15">(P25/P6)*1000</f>
        <v>11.329906377658308</v>
      </c>
    </row>
    <row r="27" spans="2:16" ht="31" thickTop="1" thickBot="1">
      <c r="B27" s="17" t="s">
        <v>32</v>
      </c>
      <c r="C27" s="19">
        <f t="shared" ref="C27:O27" si="16">C25/C7</f>
        <v>5.1139995301388916</v>
      </c>
      <c r="D27" s="19">
        <f t="shared" si="16"/>
        <v>3.7781769572705741</v>
      </c>
      <c r="E27" s="19">
        <f t="shared" si="16"/>
        <v>2.6623202566001405</v>
      </c>
      <c r="F27" s="19">
        <f t="shared" si="16"/>
        <v>3.2027642173863295</v>
      </c>
      <c r="G27" s="19">
        <f t="shared" si="16"/>
        <v>3.31680550664298</v>
      </c>
      <c r="H27" s="19">
        <f t="shared" si="16"/>
        <v>3.1095347804166922</v>
      </c>
      <c r="I27" s="19">
        <f t="shared" si="16"/>
        <v>2.7315155366218127</v>
      </c>
      <c r="J27" s="19">
        <f t="shared" si="16"/>
        <v>2.509831925255698</v>
      </c>
      <c r="K27" s="19">
        <f t="shared" si="16"/>
        <v>2.2343524438918418</v>
      </c>
      <c r="L27" s="19">
        <f t="shared" si="16"/>
        <v>2.5076117353446401</v>
      </c>
      <c r="M27" s="19">
        <f t="shared" si="16"/>
        <v>2.1883888514148362</v>
      </c>
      <c r="N27" s="19">
        <f t="shared" si="16"/>
        <v>2.2288970622532727</v>
      </c>
      <c r="O27" s="19">
        <f t="shared" si="16"/>
        <v>4.7837745471089228</v>
      </c>
      <c r="P27" s="19">
        <f t="shared" ref="P27" si="17">P25/P7</f>
        <v>3.2964483873907922</v>
      </c>
    </row>
    <row r="28" spans="2:16" ht="14" customHeight="1" thickTop="1">
      <c r="B28" s="41"/>
      <c r="C28" s="3"/>
      <c r="D28" s="3"/>
      <c r="E28" s="3"/>
      <c r="F28" s="3"/>
      <c r="G28" s="3"/>
      <c r="H28" s="3"/>
      <c r="I28" s="3"/>
      <c r="J28" s="3"/>
      <c r="K28" s="3"/>
      <c r="L28" s="3"/>
      <c r="M28" s="1"/>
      <c r="N28" s="1"/>
      <c r="O28" s="1"/>
      <c r="P28" s="145"/>
    </row>
    <row r="29" spans="2:16" ht="26">
      <c r="B29" s="224" t="s">
        <v>19</v>
      </c>
      <c r="C29" s="225"/>
      <c r="D29" s="225"/>
      <c r="E29" s="226"/>
      <c r="F29" s="226"/>
      <c r="G29" s="227"/>
      <c r="H29" s="249" t="s">
        <v>27</v>
      </c>
      <c r="I29" s="250"/>
      <c r="J29" s="250"/>
      <c r="K29" s="250"/>
      <c r="L29" s="250"/>
      <c r="M29" s="250"/>
      <c r="N29" s="250"/>
      <c r="O29" s="250"/>
      <c r="P29" s="251"/>
    </row>
    <row r="30" spans="2:16" ht="26" customHeight="1">
      <c r="B30" s="204" t="s">
        <v>21</v>
      </c>
      <c r="C30" s="206" t="s">
        <v>16</v>
      </c>
      <c r="D30" s="206" t="s">
        <v>0</v>
      </c>
      <c r="E30" s="207" t="s">
        <v>2</v>
      </c>
      <c r="F30" s="209" t="s">
        <v>5</v>
      </c>
      <c r="G30" s="211" t="s">
        <v>22</v>
      </c>
      <c r="H30" s="197" t="s">
        <v>35</v>
      </c>
      <c r="I30" s="198"/>
      <c r="J30" s="198"/>
      <c r="K30" s="198"/>
      <c r="L30" s="198"/>
      <c r="M30" s="198"/>
      <c r="N30" s="198"/>
      <c r="O30" s="198"/>
      <c r="P30" s="199"/>
    </row>
    <row r="31" spans="2:16" ht="26" customHeight="1">
      <c r="B31" s="205"/>
      <c r="C31" s="206"/>
      <c r="D31" s="206"/>
      <c r="E31" s="208"/>
      <c r="F31" s="210"/>
      <c r="G31" s="212"/>
      <c r="H31" s="197" t="s">
        <v>33</v>
      </c>
      <c r="I31" s="198"/>
      <c r="J31" s="198"/>
      <c r="K31" s="198"/>
      <c r="L31" s="198"/>
      <c r="M31" s="198"/>
      <c r="N31" s="198"/>
      <c r="O31" s="198"/>
      <c r="P31" s="199"/>
    </row>
    <row r="32" spans="2:16" ht="26" customHeight="1">
      <c r="B32" s="216" t="s">
        <v>48</v>
      </c>
      <c r="C32" s="218" t="s">
        <v>20</v>
      </c>
      <c r="D32" s="220" t="s">
        <v>26</v>
      </c>
      <c r="E32" s="222" t="s">
        <v>23</v>
      </c>
      <c r="F32" s="200" t="s">
        <v>24</v>
      </c>
      <c r="G32" s="202" t="s">
        <v>25</v>
      </c>
      <c r="H32" s="197" t="s">
        <v>36</v>
      </c>
      <c r="I32" s="198"/>
      <c r="J32" s="198"/>
      <c r="K32" s="198"/>
      <c r="L32" s="198"/>
      <c r="M32" s="198"/>
      <c r="N32" s="198"/>
      <c r="O32" s="198"/>
      <c r="P32" s="199"/>
    </row>
    <row r="33" spans="2:16" ht="26" customHeight="1" thickBot="1">
      <c r="B33" s="217"/>
      <c r="C33" s="219"/>
      <c r="D33" s="221"/>
      <c r="E33" s="223"/>
      <c r="F33" s="201"/>
      <c r="G33" s="203"/>
      <c r="H33" s="213"/>
      <c r="I33" s="214"/>
      <c r="J33" s="214"/>
      <c r="K33" s="214"/>
      <c r="L33" s="214"/>
      <c r="M33" s="214"/>
      <c r="N33" s="214"/>
      <c r="O33" s="214"/>
      <c r="P33" s="215"/>
    </row>
    <row r="34" spans="2:16" ht="17" thickTop="1"/>
  </sheetData>
  <mergeCells count="25">
    <mergeCell ref="G30:G31"/>
    <mergeCell ref="H31:P31"/>
    <mergeCell ref="H32:P33"/>
    <mergeCell ref="G32:G33"/>
    <mergeCell ref="B32:B33"/>
    <mergeCell ref="C32:C33"/>
    <mergeCell ref="D32:D33"/>
    <mergeCell ref="E32:E33"/>
    <mergeCell ref="F32:F33"/>
    <mergeCell ref="B19:P19"/>
    <mergeCell ref="B24:P24"/>
    <mergeCell ref="H29:P29"/>
    <mergeCell ref="H30:P30"/>
    <mergeCell ref="B2:H2"/>
    <mergeCell ref="B3:D3"/>
    <mergeCell ref="B4:J4"/>
    <mergeCell ref="M2:P4"/>
    <mergeCell ref="B9:P9"/>
    <mergeCell ref="B14:P14"/>
    <mergeCell ref="B29:G29"/>
    <mergeCell ref="B30:B31"/>
    <mergeCell ref="C30:C31"/>
    <mergeCell ref="D30:D31"/>
    <mergeCell ref="E30:E31"/>
    <mergeCell ref="F30:F31"/>
  </mergeCells>
  <pageMargins left="0.7" right="0.7" top="0.75" bottom="0.75" header="0.3" footer="0.3"/>
  <pageSetup scale="36" orientation="landscape"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F0F7A-98E3-6748-97BF-B4C381595CEE}">
  <sheetPr>
    <pageSetUpPr fitToPage="1"/>
  </sheetPr>
  <dimension ref="B1:P34"/>
  <sheetViews>
    <sheetView zoomScale="50" zoomScaleNormal="50" workbookViewId="0">
      <selection activeCell="P25" sqref="P25"/>
    </sheetView>
  </sheetViews>
  <sheetFormatPr baseColWidth="10" defaultColWidth="11.1640625" defaultRowHeight="16"/>
  <cols>
    <col min="2" max="2" width="41.1640625" customWidth="1"/>
    <col min="3" max="15" width="17.83203125" customWidth="1"/>
    <col min="16" max="16" width="18" customWidth="1"/>
  </cols>
  <sheetData>
    <row r="1" spans="2:16" ht="17" thickBot="1"/>
    <row r="2" spans="2:16" ht="66" customHeight="1" thickTop="1">
      <c r="B2" s="228" t="s">
        <v>80</v>
      </c>
      <c r="C2" s="229"/>
      <c r="D2" s="229"/>
      <c r="E2" s="229"/>
      <c r="F2" s="229"/>
      <c r="G2" s="229"/>
      <c r="H2" s="24"/>
      <c r="I2" s="24"/>
      <c r="J2" s="24"/>
      <c r="K2" s="24"/>
      <c r="L2" s="24"/>
      <c r="M2" s="234"/>
      <c r="N2" s="234"/>
      <c r="O2" s="234"/>
      <c r="P2" s="235"/>
    </row>
    <row r="3" spans="2:16" ht="44" customHeight="1">
      <c r="B3" s="230" t="s">
        <v>29</v>
      </c>
      <c r="C3" s="231"/>
      <c r="D3" s="231"/>
      <c r="E3" s="21"/>
      <c r="F3" s="21"/>
      <c r="G3" s="21"/>
      <c r="H3" s="21"/>
      <c r="I3" s="21"/>
      <c r="J3" s="21"/>
      <c r="K3" s="21"/>
      <c r="L3" s="21"/>
      <c r="M3" s="236"/>
      <c r="N3" s="236"/>
      <c r="O3" s="236"/>
      <c r="P3" s="237"/>
    </row>
    <row r="4" spans="2:16" ht="111" customHeight="1" thickBot="1">
      <c r="B4" s="232" t="s">
        <v>77</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190090</v>
      </c>
      <c r="D6" s="22">
        <v>190090</v>
      </c>
      <c r="E6" s="22">
        <v>190090</v>
      </c>
      <c r="F6" s="22">
        <v>190090</v>
      </c>
      <c r="G6" s="22">
        <v>190090</v>
      </c>
      <c r="H6" s="22">
        <v>190090</v>
      </c>
      <c r="I6" s="22">
        <v>190090</v>
      </c>
      <c r="J6" s="22">
        <v>190090</v>
      </c>
      <c r="K6" s="22">
        <v>190090</v>
      </c>
      <c r="L6" s="22">
        <v>190090</v>
      </c>
      <c r="M6" s="22">
        <v>190090</v>
      </c>
      <c r="N6" s="22">
        <v>190090</v>
      </c>
      <c r="O6" s="139">
        <v>190090</v>
      </c>
      <c r="P6" s="28">
        <v>190090</v>
      </c>
    </row>
    <row r="7" spans="2:16" ht="26">
      <c r="B7" s="29" t="s">
        <v>6</v>
      </c>
      <c r="C7" s="4">
        <v>718</v>
      </c>
      <c r="D7" s="5">
        <v>731</v>
      </c>
      <c r="E7" s="5">
        <v>755</v>
      </c>
      <c r="F7" s="5">
        <v>762</v>
      </c>
      <c r="G7" s="5">
        <v>769</v>
      </c>
      <c r="H7" s="4">
        <v>768</v>
      </c>
      <c r="I7" s="6">
        <v>777</v>
      </c>
      <c r="J7" s="6">
        <v>798</v>
      </c>
      <c r="K7" s="6">
        <v>776</v>
      </c>
      <c r="L7" s="6">
        <v>719</v>
      </c>
      <c r="M7" s="6">
        <v>695</v>
      </c>
      <c r="N7" s="6">
        <v>696</v>
      </c>
      <c r="O7" s="144">
        <v>702</v>
      </c>
      <c r="P7" s="30">
        <v>738</v>
      </c>
    </row>
    <row r="8" spans="2:16" ht="26">
      <c r="B8" s="31" t="s">
        <v>66</v>
      </c>
      <c r="C8" s="7">
        <v>-11.025</v>
      </c>
      <c r="D8" s="7">
        <v>-11.025</v>
      </c>
      <c r="E8" s="7">
        <v>-11.025</v>
      </c>
      <c r="F8" s="7">
        <v>-11.025</v>
      </c>
      <c r="G8" s="7">
        <v>-11.025</v>
      </c>
      <c r="H8" s="7">
        <v>-11.025</v>
      </c>
      <c r="I8" s="7">
        <v>-11.025</v>
      </c>
      <c r="J8" s="7">
        <v>-11.025</v>
      </c>
      <c r="K8" s="7">
        <v>-11.025</v>
      </c>
      <c r="L8" s="7">
        <v>-11.025</v>
      </c>
      <c r="M8" s="7">
        <v>-11.025</v>
      </c>
      <c r="N8" s="7">
        <v>-11.025</v>
      </c>
      <c r="O8" s="140">
        <v>-11.025</v>
      </c>
      <c r="P8" s="32">
        <v>-11.025</v>
      </c>
    </row>
    <row r="9" spans="2:16" ht="34">
      <c r="B9" s="240" t="s">
        <v>1</v>
      </c>
      <c r="C9" s="241"/>
      <c r="D9" s="241"/>
      <c r="E9" s="241"/>
      <c r="F9" s="241"/>
      <c r="G9" s="241"/>
      <c r="H9" s="241"/>
      <c r="I9" s="241"/>
      <c r="J9" s="241"/>
      <c r="K9" s="241"/>
      <c r="L9" s="241"/>
      <c r="M9" s="241"/>
      <c r="N9" s="241"/>
      <c r="O9" s="241"/>
      <c r="P9" s="242"/>
    </row>
    <row r="10" spans="2:16" ht="26">
      <c r="B10" s="31" t="s">
        <v>16</v>
      </c>
      <c r="C10" s="8">
        <v>1100149</v>
      </c>
      <c r="D10" s="8">
        <v>839106.8</v>
      </c>
      <c r="E10" s="8">
        <v>771261.3</v>
      </c>
      <c r="F10" s="8">
        <v>690459.9</v>
      </c>
      <c r="G10" s="8">
        <v>624387.6</v>
      </c>
      <c r="H10" s="8">
        <v>678384.9</v>
      </c>
      <c r="I10" s="8">
        <v>782607.9</v>
      </c>
      <c r="J10" s="8">
        <v>865749.3</v>
      </c>
      <c r="K10" s="8">
        <v>888438.3</v>
      </c>
      <c r="L10" s="8">
        <v>816516.3</v>
      </c>
      <c r="M10" s="8">
        <v>711341.9</v>
      </c>
      <c r="N10" s="8">
        <v>549881.19999999995</v>
      </c>
      <c r="O10" s="141">
        <v>972906</v>
      </c>
      <c r="P10" s="33">
        <v>1016223.2</v>
      </c>
    </row>
    <row r="11" spans="2:16" ht="26">
      <c r="B11" s="31" t="s">
        <v>49</v>
      </c>
      <c r="C11" s="9">
        <f>(C10/C6)*1000</f>
        <v>5787.5164395812508</v>
      </c>
      <c r="D11" s="9">
        <f>(D10/D6)*1000</f>
        <v>4414.2606133936551</v>
      </c>
      <c r="E11" s="9">
        <f t="shared" ref="E11:O11" si="0">(E10/E6)*1000</f>
        <v>4057.3480982692408</v>
      </c>
      <c r="F11" s="9">
        <f t="shared" si="0"/>
        <v>3632.2789205113368</v>
      </c>
      <c r="G11" s="9">
        <f t="shared" si="0"/>
        <v>3284.6946183386817</v>
      </c>
      <c r="H11" s="9">
        <f t="shared" si="0"/>
        <v>3568.7563785575253</v>
      </c>
      <c r="I11" s="9">
        <f t="shared" si="0"/>
        <v>4117.0387711084222</v>
      </c>
      <c r="J11" s="9">
        <f t="shared" si="0"/>
        <v>4554.4179073070645</v>
      </c>
      <c r="K11" s="9">
        <f t="shared" si="0"/>
        <v>4673.7771581882271</v>
      </c>
      <c r="L11" s="9">
        <f t="shared" si="0"/>
        <v>4295.419538113525</v>
      </c>
      <c r="M11" s="9">
        <f t="shared" si="0"/>
        <v>3742.1321479299281</v>
      </c>
      <c r="N11" s="9">
        <f t="shared" si="0"/>
        <v>2892.7413330527638</v>
      </c>
      <c r="O11" s="120">
        <f t="shared" si="0"/>
        <v>5118.1335157030881</v>
      </c>
      <c r="P11" s="34">
        <f t="shared" ref="P11" si="1">(P10/P6)*1000</f>
        <v>5346.010836971961</v>
      </c>
    </row>
    <row r="12" spans="2:16" ht="26">
      <c r="B12" s="31" t="s">
        <v>17</v>
      </c>
      <c r="C12" s="9">
        <f t="shared" ref="C12:O12" si="2">C10/C7</f>
        <v>1532.2409470752089</v>
      </c>
      <c r="D12" s="9">
        <f t="shared" si="2"/>
        <v>1147.8889192886459</v>
      </c>
      <c r="E12" s="9">
        <f t="shared" si="2"/>
        <v>1021.5381456953643</v>
      </c>
      <c r="F12" s="9">
        <f t="shared" si="2"/>
        <v>906.11535433070867</v>
      </c>
      <c r="G12" s="9">
        <f t="shared" si="2"/>
        <v>811.94746423927177</v>
      </c>
      <c r="H12" s="9">
        <f t="shared" si="2"/>
        <v>883.31367187500007</v>
      </c>
      <c r="I12" s="9">
        <f t="shared" si="2"/>
        <v>1007.2173745173745</v>
      </c>
      <c r="J12" s="9">
        <f t="shared" si="2"/>
        <v>1084.8988721804512</v>
      </c>
      <c r="K12" s="9">
        <f t="shared" si="2"/>
        <v>1144.8947164948454</v>
      </c>
      <c r="L12" s="9">
        <f t="shared" si="2"/>
        <v>1135.6276773296245</v>
      </c>
      <c r="M12" s="9">
        <f t="shared" si="2"/>
        <v>1023.5135251798562</v>
      </c>
      <c r="N12" s="9">
        <f t="shared" si="2"/>
        <v>790.05919540229877</v>
      </c>
      <c r="O12" s="120">
        <f t="shared" si="2"/>
        <v>1385.9059829059829</v>
      </c>
      <c r="P12" s="34">
        <f t="shared" ref="P12" si="3">P10/P7</f>
        <v>1376.9962059620595</v>
      </c>
    </row>
    <row r="13" spans="2:16" ht="26">
      <c r="B13" s="31" t="s">
        <v>21</v>
      </c>
      <c r="C13" s="9">
        <f>C10*Factors!C12</f>
        <v>846.01458100000002</v>
      </c>
      <c r="D13" s="9">
        <f>D10*Factors!C13</f>
        <v>636.88206120000007</v>
      </c>
      <c r="E13" s="9">
        <f>E10*Factors!C14</f>
        <v>575.36092980000001</v>
      </c>
      <c r="F13" s="9">
        <f>F10*Factors!C15</f>
        <v>542.70148140000003</v>
      </c>
      <c r="G13" s="9">
        <f>G10*Factors!C16</f>
        <v>459.54927359999999</v>
      </c>
      <c r="H13" s="9">
        <f>H10*Factors!C17</f>
        <v>492.50743740000001</v>
      </c>
      <c r="I13" s="9">
        <f>I10*Factors!C18</f>
        <v>558.78204060000007</v>
      </c>
      <c r="J13" s="9">
        <f>J10*Factors!C19</f>
        <v>586.97802539999998</v>
      </c>
      <c r="K13" s="9">
        <f>K10*Factors!C20</f>
        <v>605.91492060000007</v>
      </c>
      <c r="L13" s="9">
        <f>L10*Factors!C21</f>
        <v>564.21276330000001</v>
      </c>
      <c r="M13" s="9">
        <f>M10*Factors!C22</f>
        <v>461.66089309999995</v>
      </c>
      <c r="N13" s="9">
        <f>N10*Factors!C23</f>
        <v>289.78739239999999</v>
      </c>
      <c r="O13" s="120">
        <f>O10*Factors!C24</f>
        <v>585.68941199999995</v>
      </c>
      <c r="P13" s="34">
        <f>P10*Factors!C25</f>
        <v>534.53340319999995</v>
      </c>
    </row>
    <row r="14" spans="2:16" ht="34">
      <c r="B14" s="240" t="s">
        <v>14</v>
      </c>
      <c r="C14" s="241"/>
      <c r="D14" s="241"/>
      <c r="E14" s="241"/>
      <c r="F14" s="241"/>
      <c r="G14" s="241"/>
      <c r="H14" s="241"/>
      <c r="I14" s="241"/>
      <c r="J14" s="241"/>
      <c r="K14" s="241"/>
      <c r="L14" s="241"/>
      <c r="M14" s="241"/>
      <c r="N14" s="241"/>
      <c r="O14" s="241"/>
      <c r="P14" s="242"/>
    </row>
    <row r="15" spans="2:16" ht="26">
      <c r="B15" s="31" t="s">
        <v>2</v>
      </c>
      <c r="C15" s="8">
        <v>102498.14369</v>
      </c>
      <c r="D15" s="8">
        <v>118096.250396</v>
      </c>
      <c r="E15" s="8">
        <v>80995.746635000003</v>
      </c>
      <c r="F15" s="8">
        <v>111415.99298</v>
      </c>
      <c r="G15" s="8">
        <v>130745.871856</v>
      </c>
      <c r="H15" s="8">
        <v>222251.53208</v>
      </c>
      <c r="I15" s="8">
        <v>122631.675005</v>
      </c>
      <c r="J15" s="8">
        <v>116296.90985700001</v>
      </c>
      <c r="K15" s="8">
        <v>114910.22082</v>
      </c>
      <c r="L15" s="8">
        <v>64732.234850000001</v>
      </c>
      <c r="M15" s="8">
        <v>91916.962849999996</v>
      </c>
      <c r="N15" s="8">
        <v>108367.5941</v>
      </c>
      <c r="O15" s="119">
        <v>135372.1</v>
      </c>
      <c r="P15" s="35">
        <v>121869.84705000001</v>
      </c>
    </row>
    <row r="16" spans="2:16" ht="26">
      <c r="B16" s="31" t="s">
        <v>142</v>
      </c>
      <c r="C16" s="9">
        <f>(C15/C6)*1000</f>
        <v>539.20849960545002</v>
      </c>
      <c r="D16" s="9">
        <f>(D15/D6)*1000</f>
        <v>621.26492922299974</v>
      </c>
      <c r="E16" s="9">
        <f t="shared" ref="E16:O16" si="4">(E15/E6)*1000</f>
        <v>426.0915704929244</v>
      </c>
      <c r="F16" s="9">
        <f t="shared" si="4"/>
        <v>586.12232616129199</v>
      </c>
      <c r="G16" s="9">
        <f t="shared" si="4"/>
        <v>687.81036275448469</v>
      </c>
      <c r="H16" s="9">
        <f t="shared" si="4"/>
        <v>1169.1910783313169</v>
      </c>
      <c r="I16" s="9">
        <f t="shared" si="4"/>
        <v>645.12428326056079</v>
      </c>
      <c r="J16" s="9">
        <f t="shared" si="4"/>
        <v>611.79919962649274</v>
      </c>
      <c r="K16" s="9">
        <f t="shared" si="4"/>
        <v>604.50429175653642</v>
      </c>
      <c r="L16" s="9">
        <f t="shared" si="4"/>
        <v>340.53466699984222</v>
      </c>
      <c r="M16" s="9">
        <f t="shared" si="4"/>
        <v>483.54444131727075</v>
      </c>
      <c r="N16" s="9">
        <f t="shared" si="4"/>
        <v>570.08571781787577</v>
      </c>
      <c r="O16" s="120">
        <f t="shared" si="4"/>
        <v>712.14740386132894</v>
      </c>
      <c r="P16" s="34">
        <f t="shared" ref="P16" si="5">(P15/P6)*1000</f>
        <v>641.11656083960236</v>
      </c>
    </row>
    <row r="17" spans="2:16" ht="26">
      <c r="B17" s="31" t="s">
        <v>3</v>
      </c>
      <c r="C17" s="9">
        <f t="shared" ref="C17:O17" si="6">C15/C7</f>
        <v>142.75507477715877</v>
      </c>
      <c r="D17" s="9">
        <f t="shared" si="6"/>
        <v>161.55437810670315</v>
      </c>
      <c r="E17" s="9">
        <f t="shared" si="6"/>
        <v>107.27913461589404</v>
      </c>
      <c r="F17" s="9">
        <f t="shared" si="6"/>
        <v>146.21521388451444</v>
      </c>
      <c r="G17" s="9">
        <f t="shared" si="6"/>
        <v>170.02063960468141</v>
      </c>
      <c r="H17" s="9">
        <f t="shared" si="6"/>
        <v>289.39001572916669</v>
      </c>
      <c r="I17" s="9">
        <f t="shared" si="6"/>
        <v>157.82712355855855</v>
      </c>
      <c r="J17" s="9">
        <f t="shared" si="6"/>
        <v>145.73547601127819</v>
      </c>
      <c r="K17" s="9">
        <f t="shared" si="6"/>
        <v>148.08018146907216</v>
      </c>
      <c r="L17" s="9">
        <f t="shared" si="6"/>
        <v>90.030924687065365</v>
      </c>
      <c r="M17" s="9">
        <f t="shared" si="6"/>
        <v>132.25462280575539</v>
      </c>
      <c r="N17" s="9">
        <f t="shared" si="6"/>
        <v>155.70056623563218</v>
      </c>
      <c r="O17" s="120">
        <f t="shared" si="6"/>
        <v>192.83774928774929</v>
      </c>
      <c r="P17" s="34">
        <f t="shared" ref="P17" si="7">P15/P7</f>
        <v>165.13529410569106</v>
      </c>
    </row>
    <row r="18" spans="2:16" ht="26">
      <c r="B18" s="29" t="s">
        <v>30</v>
      </c>
      <c r="C18" s="10">
        <f>C15*Factors!C5</f>
        <v>687.7786598878638</v>
      </c>
      <c r="D18" s="10">
        <f>D15*Factors!C5</f>
        <v>792.44440836704564</v>
      </c>
      <c r="E18" s="10">
        <f>E15*Factors!C5</f>
        <v>543.49419483849829</v>
      </c>
      <c r="F18" s="10">
        <f>F15*Factors!C5</f>
        <v>747.6188307724077</v>
      </c>
      <c r="G18" s="10">
        <f>G15*Factors!C5</f>
        <v>877.32535725681919</v>
      </c>
      <c r="H18" s="10">
        <f>H15*Factors!C5</f>
        <v>1491.3427247455643</v>
      </c>
      <c r="I18" s="10">
        <f>I15*Factors!C5</f>
        <v>822.8778205958057</v>
      </c>
      <c r="J18" s="10">
        <f>J15*Factors!C5</f>
        <v>780.37055044101123</v>
      </c>
      <c r="K18" s="10">
        <f>K15*Factors!C5</f>
        <v>771.06564897437022</v>
      </c>
      <c r="L18" s="10">
        <f>L15*Factors!C5</f>
        <v>434.36347365794398</v>
      </c>
      <c r="M18" s="10">
        <f>M15*Factors!C5</f>
        <v>616.77727277809549</v>
      </c>
      <c r="N18" s="10">
        <f>N15*Factors!C5</f>
        <v>727.16359498949259</v>
      </c>
      <c r="O18" s="121">
        <f>O15*Factors!C5</f>
        <v>908.36807548242029</v>
      </c>
      <c r="P18" s="36">
        <f>P15*Factors!C5</f>
        <v>817.7658352359565</v>
      </c>
    </row>
    <row r="19" spans="2:16" ht="34">
      <c r="B19" s="243" t="s">
        <v>15</v>
      </c>
      <c r="C19" s="244"/>
      <c r="D19" s="244"/>
      <c r="E19" s="244"/>
      <c r="F19" s="244"/>
      <c r="G19" s="244"/>
      <c r="H19" s="244"/>
      <c r="I19" s="244"/>
      <c r="J19" s="244"/>
      <c r="K19" s="244"/>
      <c r="L19" s="244"/>
      <c r="M19" s="244"/>
      <c r="N19" s="244"/>
      <c r="O19" s="244"/>
      <c r="P19" s="245"/>
    </row>
    <row r="20" spans="2:16" ht="26">
      <c r="B20" s="31" t="s">
        <v>5</v>
      </c>
      <c r="C20" s="11">
        <v>1071.7</v>
      </c>
      <c r="D20" s="11">
        <v>1081.5</v>
      </c>
      <c r="E20" s="11">
        <v>1244.0999999999999</v>
      </c>
      <c r="F20" s="11">
        <v>1458.7</v>
      </c>
      <c r="G20" s="11">
        <v>2968.6</v>
      </c>
      <c r="H20" s="11">
        <v>1549</v>
      </c>
      <c r="I20" s="11">
        <v>1322.6</v>
      </c>
      <c r="J20" s="11">
        <v>1302.4000000000001</v>
      </c>
      <c r="K20" s="11">
        <v>1408.6</v>
      </c>
      <c r="L20" s="11">
        <v>2035.4</v>
      </c>
      <c r="M20" s="11">
        <v>3042.2</v>
      </c>
      <c r="N20" s="11">
        <v>804.9</v>
      </c>
      <c r="O20" s="142">
        <v>1700.3</v>
      </c>
      <c r="P20" s="37">
        <v>2001.8</v>
      </c>
    </row>
    <row r="21" spans="2:16" ht="26">
      <c r="B21" s="31" t="s">
        <v>144</v>
      </c>
      <c r="C21" s="109">
        <f>(C20/C6)*1000</f>
        <v>5.6378557525382718</v>
      </c>
      <c r="D21" s="109">
        <f>(D20/D6)*1000</f>
        <v>5.6894102793413648</v>
      </c>
      <c r="E21" s="109">
        <f t="shared" ref="E21:O21" si="8">(E20/E6)*1000</f>
        <v>6.5447945709926865</v>
      </c>
      <c r="F21" s="109">
        <f t="shared" si="8"/>
        <v>7.6737334946604241</v>
      </c>
      <c r="G21" s="109">
        <f t="shared" si="8"/>
        <v>15.616813088537008</v>
      </c>
      <c r="H21" s="109">
        <f t="shared" si="8"/>
        <v>8.1487716344889254</v>
      </c>
      <c r="I21" s="109">
        <f t="shared" si="8"/>
        <v>6.9577568520174653</v>
      </c>
      <c r="J21" s="109">
        <f t="shared" si="8"/>
        <v>6.8514913988110893</v>
      </c>
      <c r="K21" s="109">
        <f t="shared" si="8"/>
        <v>7.4101741280446101</v>
      </c>
      <c r="L21" s="109">
        <f t="shared" si="8"/>
        <v>10.707559577042455</v>
      </c>
      <c r="M21" s="109">
        <f t="shared" si="8"/>
        <v>16.003998106160239</v>
      </c>
      <c r="N21" s="109">
        <f t="shared" si="8"/>
        <v>4.2343100636540587</v>
      </c>
      <c r="O21" s="124">
        <f t="shared" si="8"/>
        <v>8.9447104003366817</v>
      </c>
      <c r="P21" s="111">
        <f t="shared" ref="P21" si="9">(P20/P6)*1000</f>
        <v>10.530801199431847</v>
      </c>
    </row>
    <row r="22" spans="2:16" ht="26">
      <c r="B22" s="31" t="s">
        <v>143</v>
      </c>
      <c r="C22" s="110">
        <f>(C20/C7)*1000</f>
        <v>1492.6183844011143</v>
      </c>
      <c r="D22" s="110">
        <f>(D20/D7)*1000</f>
        <v>1479.4801641586869</v>
      </c>
      <c r="E22" s="110">
        <f t="shared" ref="E22:O22" si="10">(E20/E7)*1000</f>
        <v>1647.8145695364237</v>
      </c>
      <c r="F22" s="110">
        <f t="shared" si="10"/>
        <v>1914.3044619422574</v>
      </c>
      <c r="G22" s="110">
        <f t="shared" si="10"/>
        <v>3860.3381014304291</v>
      </c>
      <c r="H22" s="110">
        <f t="shared" si="10"/>
        <v>2016.9270833333335</v>
      </c>
      <c r="I22" s="110">
        <f t="shared" si="10"/>
        <v>1702.187902187902</v>
      </c>
      <c r="J22" s="110">
        <f t="shared" si="10"/>
        <v>1632.0802005012533</v>
      </c>
      <c r="K22" s="110">
        <f t="shared" si="10"/>
        <v>1815.2061855670104</v>
      </c>
      <c r="L22" s="110">
        <f t="shared" si="10"/>
        <v>2830.8762169680112</v>
      </c>
      <c r="M22" s="110">
        <f t="shared" si="10"/>
        <v>4377.2661870503598</v>
      </c>
      <c r="N22" s="110">
        <f t="shared" si="10"/>
        <v>1156.4655172413793</v>
      </c>
      <c r="O22" s="125">
        <f t="shared" si="10"/>
        <v>2422.0797720797723</v>
      </c>
      <c r="P22" s="112">
        <f t="shared" ref="P22" si="11">(P20/P7)*1000</f>
        <v>2712.4661246612468</v>
      </c>
    </row>
    <row r="23" spans="2:16" ht="27" thickBot="1">
      <c r="B23" s="29" t="s">
        <v>21</v>
      </c>
      <c r="C23" s="134">
        <f>(C20*Factors!C27)/1000</f>
        <v>3.4069343000000001</v>
      </c>
      <c r="D23" s="134">
        <f>(D20*Factors!C27)/1000</f>
        <v>3.4380884999999997</v>
      </c>
      <c r="E23" s="134">
        <f>(E20*Factors!C27)/1000</f>
        <v>3.9549938999999994</v>
      </c>
      <c r="F23" s="134">
        <f>(F20*Factors!C27)/1000</f>
        <v>4.6372073</v>
      </c>
      <c r="G23" s="134">
        <f>(G20*Factors!C27)/1000</f>
        <v>9.4371793999999998</v>
      </c>
      <c r="H23" s="134">
        <f>(H20*Factors!C27)/1000</f>
        <v>4.9242710000000001</v>
      </c>
      <c r="I23" s="134">
        <f>(I20*Factors!C27)/1000</f>
        <v>4.2045453999999989</v>
      </c>
      <c r="J23" s="134">
        <f>(J20*Factors!C27)/1000</f>
        <v>4.1403296000000003</v>
      </c>
      <c r="K23" s="134">
        <f>(K20*Factors!C27)/1000</f>
        <v>4.4779393999999995</v>
      </c>
      <c r="L23" s="134">
        <f>(L20*Factors!C27)/1000</f>
        <v>6.4705366</v>
      </c>
      <c r="M23" s="134">
        <f>(M20*Factors!C27)/1000</f>
        <v>9.671153799999999</v>
      </c>
      <c r="N23" s="134">
        <f>(N20*Factors!C27)/1000</f>
        <v>2.5587770999999999</v>
      </c>
      <c r="O23" s="137">
        <f>(O20*Factors!C27)/1000</f>
        <v>5.4052536999999994</v>
      </c>
      <c r="P23" s="135">
        <f>(P20*Factors!C27)/1000</f>
        <v>6.3637221999999989</v>
      </c>
    </row>
    <row r="24" spans="2:16" ht="41" thickTop="1" thickBot="1">
      <c r="B24" s="246" t="s">
        <v>28</v>
      </c>
      <c r="C24" s="247"/>
      <c r="D24" s="247"/>
      <c r="E24" s="247"/>
      <c r="F24" s="247"/>
      <c r="G24" s="247"/>
      <c r="H24" s="247"/>
      <c r="I24" s="247"/>
      <c r="J24" s="247"/>
      <c r="K24" s="247"/>
      <c r="L24" s="247"/>
      <c r="M24" s="247"/>
      <c r="N24" s="247"/>
      <c r="O24" s="247"/>
      <c r="P24" s="248"/>
    </row>
    <row r="25" spans="2:16" ht="31" thickTop="1" thickBot="1">
      <c r="B25" s="17" t="s">
        <v>31</v>
      </c>
      <c r="C25" s="18">
        <f t="shared" ref="C25:O25" si="12">C8+C13+C18+C23</f>
        <v>1526.1751751878639</v>
      </c>
      <c r="D25" s="18">
        <f t="shared" si="12"/>
        <v>1421.7395580670459</v>
      </c>
      <c r="E25" s="18">
        <f t="shared" si="12"/>
        <v>1111.7851185384984</v>
      </c>
      <c r="F25" s="18">
        <f t="shared" si="12"/>
        <v>1283.9325194724076</v>
      </c>
      <c r="G25" s="18">
        <f t="shared" si="12"/>
        <v>1335.2868102568193</v>
      </c>
      <c r="H25" s="18">
        <f t="shared" si="12"/>
        <v>1977.7494331455644</v>
      </c>
      <c r="I25" s="18">
        <f t="shared" si="12"/>
        <v>1374.8394065958057</v>
      </c>
      <c r="J25" s="18">
        <f t="shared" si="12"/>
        <v>1360.4639054410113</v>
      </c>
      <c r="K25" s="18">
        <f t="shared" si="12"/>
        <v>1370.4335089743702</v>
      </c>
      <c r="L25" s="18">
        <f t="shared" si="12"/>
        <v>994.0217735579439</v>
      </c>
      <c r="M25" s="18">
        <f t="shared" si="12"/>
        <v>1077.0843196780954</v>
      </c>
      <c r="N25" s="18">
        <f t="shared" si="12"/>
        <v>1008.4847644894926</v>
      </c>
      <c r="O25" s="18">
        <f t="shared" si="12"/>
        <v>1488.4377411824203</v>
      </c>
      <c r="P25" s="18">
        <f t="shared" ref="P25" si="13">P8+P13+P18+P23</f>
        <v>1347.6379606359565</v>
      </c>
    </row>
    <row r="26" spans="2:16" ht="31" thickTop="1" thickBot="1">
      <c r="B26" s="17" t="s">
        <v>145</v>
      </c>
      <c r="C26" s="19">
        <f>(C25/C6)*1000</f>
        <v>8.0286978546365599</v>
      </c>
      <c r="D26" s="19">
        <f>(D25/D6)*1000</f>
        <v>7.4792969544270917</v>
      </c>
      <c r="E26" s="19">
        <f t="shared" ref="E26:O26" si="14">(E25/E6)*1000</f>
        <v>5.8487301727523722</v>
      </c>
      <c r="F26" s="19">
        <f t="shared" si="14"/>
        <v>6.7543401518880932</v>
      </c>
      <c r="G26" s="19">
        <f t="shared" si="14"/>
        <v>7.0244979233879707</v>
      </c>
      <c r="H26" s="19">
        <f t="shared" si="14"/>
        <v>10.4042792000924</v>
      </c>
      <c r="I26" s="19">
        <f t="shared" si="14"/>
        <v>7.2325709221726848</v>
      </c>
      <c r="J26" s="19">
        <f t="shared" si="14"/>
        <v>7.1569462120101601</v>
      </c>
      <c r="K26" s="19">
        <f t="shared" si="14"/>
        <v>7.2093929663547272</v>
      </c>
      <c r="L26" s="19">
        <f t="shared" si="14"/>
        <v>5.2292165477297274</v>
      </c>
      <c r="M26" s="19">
        <f t="shared" si="14"/>
        <v>5.6661808600036583</v>
      </c>
      <c r="N26" s="19">
        <f t="shared" si="14"/>
        <v>5.3053015123861984</v>
      </c>
      <c r="O26" s="19">
        <f t="shared" si="14"/>
        <v>7.830173818624969</v>
      </c>
      <c r="P26" s="19">
        <f t="shared" ref="P26" si="15">(P25/P6)*1000</f>
        <v>7.0894732002522831</v>
      </c>
    </row>
    <row r="27" spans="2:16" ht="31" thickTop="1" thickBot="1">
      <c r="B27" s="17" t="s">
        <v>32</v>
      </c>
      <c r="C27" s="19">
        <f t="shared" ref="C27:O27" si="16">C25/C7</f>
        <v>2.1255921659998105</v>
      </c>
      <c r="D27" s="19">
        <f t="shared" si="16"/>
        <v>1.9449241560424704</v>
      </c>
      <c r="E27" s="19">
        <f t="shared" si="16"/>
        <v>1.4725630709119184</v>
      </c>
      <c r="F27" s="19">
        <f t="shared" si="16"/>
        <v>1.6849508129559156</v>
      </c>
      <c r="G27" s="19">
        <f t="shared" si="16"/>
        <v>1.7363937714653046</v>
      </c>
      <c r="H27" s="19">
        <f t="shared" si="16"/>
        <v>2.5751945744082869</v>
      </c>
      <c r="I27" s="19">
        <f t="shared" si="16"/>
        <v>1.7694200857088878</v>
      </c>
      <c r="J27" s="19">
        <f t="shared" si="16"/>
        <v>1.7048419867681845</v>
      </c>
      <c r="K27" s="19">
        <f t="shared" si="16"/>
        <v>1.7660225631113018</v>
      </c>
      <c r="L27" s="19">
        <f t="shared" si="16"/>
        <v>1.3825059437523559</v>
      </c>
      <c r="M27" s="19">
        <f t="shared" si="16"/>
        <v>1.5497616110476193</v>
      </c>
      <c r="N27" s="19">
        <f t="shared" si="16"/>
        <v>1.4489723627722595</v>
      </c>
      <c r="O27" s="19">
        <f t="shared" si="16"/>
        <v>2.1202816825960404</v>
      </c>
      <c r="P27" s="19">
        <f t="shared" ref="P27" si="17">P25/P7</f>
        <v>1.8260676973386945</v>
      </c>
    </row>
    <row r="28" spans="2:16" ht="14" customHeight="1" thickTop="1">
      <c r="B28" s="41"/>
      <c r="C28" s="3"/>
      <c r="D28" s="3"/>
      <c r="E28" s="3"/>
      <c r="F28" s="3"/>
      <c r="G28" s="3"/>
      <c r="H28" s="3"/>
      <c r="I28" s="3"/>
      <c r="J28" s="3"/>
      <c r="K28" s="3"/>
      <c r="L28" s="3"/>
      <c r="M28" s="1"/>
      <c r="N28" s="1"/>
      <c r="O28" s="1"/>
      <c r="P28" s="145"/>
    </row>
    <row r="29" spans="2:16" ht="26">
      <c r="B29" s="224" t="s">
        <v>19</v>
      </c>
      <c r="C29" s="225"/>
      <c r="D29" s="225"/>
      <c r="E29" s="226"/>
      <c r="F29" s="226"/>
      <c r="G29" s="227"/>
      <c r="H29" s="249" t="s">
        <v>27</v>
      </c>
      <c r="I29" s="250"/>
      <c r="J29" s="250"/>
      <c r="K29" s="250"/>
      <c r="L29" s="250"/>
      <c r="M29" s="250"/>
      <c r="N29" s="250"/>
      <c r="O29" s="250"/>
      <c r="P29" s="251"/>
    </row>
    <row r="30" spans="2:16" ht="26" customHeight="1">
      <c r="B30" s="204" t="s">
        <v>21</v>
      </c>
      <c r="C30" s="206" t="s">
        <v>16</v>
      </c>
      <c r="D30" s="206" t="s">
        <v>0</v>
      </c>
      <c r="E30" s="207" t="s">
        <v>2</v>
      </c>
      <c r="F30" s="209" t="s">
        <v>5</v>
      </c>
      <c r="G30" s="211" t="s">
        <v>22</v>
      </c>
      <c r="H30" s="197" t="s">
        <v>35</v>
      </c>
      <c r="I30" s="198"/>
      <c r="J30" s="198"/>
      <c r="K30" s="198"/>
      <c r="L30" s="198"/>
      <c r="M30" s="198"/>
      <c r="N30" s="198"/>
      <c r="O30" s="198"/>
      <c r="P30" s="199"/>
    </row>
    <row r="31" spans="2:16" ht="26" customHeight="1">
      <c r="B31" s="205"/>
      <c r="C31" s="206"/>
      <c r="D31" s="206"/>
      <c r="E31" s="208"/>
      <c r="F31" s="210"/>
      <c r="G31" s="212"/>
      <c r="H31" s="197" t="s">
        <v>33</v>
      </c>
      <c r="I31" s="198"/>
      <c r="J31" s="198"/>
      <c r="K31" s="198"/>
      <c r="L31" s="198"/>
      <c r="M31" s="198"/>
      <c r="N31" s="198"/>
      <c r="O31" s="198"/>
      <c r="P31" s="199"/>
    </row>
    <row r="32" spans="2:16" ht="26" customHeight="1">
      <c r="B32" s="216" t="s">
        <v>48</v>
      </c>
      <c r="C32" s="218" t="s">
        <v>20</v>
      </c>
      <c r="D32" s="220" t="s">
        <v>26</v>
      </c>
      <c r="E32" s="222" t="s">
        <v>23</v>
      </c>
      <c r="F32" s="200" t="s">
        <v>24</v>
      </c>
      <c r="G32" s="202" t="s">
        <v>25</v>
      </c>
      <c r="H32" s="197" t="s">
        <v>36</v>
      </c>
      <c r="I32" s="198"/>
      <c r="J32" s="198"/>
      <c r="K32" s="198"/>
      <c r="L32" s="198"/>
      <c r="M32" s="198"/>
      <c r="N32" s="198"/>
      <c r="O32" s="198"/>
      <c r="P32" s="199"/>
    </row>
    <row r="33" spans="2:16" ht="26" customHeight="1" thickBot="1">
      <c r="B33" s="217"/>
      <c r="C33" s="219"/>
      <c r="D33" s="221"/>
      <c r="E33" s="223"/>
      <c r="F33" s="201"/>
      <c r="G33" s="203"/>
      <c r="H33" s="213"/>
      <c r="I33" s="214"/>
      <c r="J33" s="214"/>
      <c r="K33" s="214"/>
      <c r="L33" s="214"/>
      <c r="M33" s="214"/>
      <c r="N33" s="214"/>
      <c r="O33" s="214"/>
      <c r="P33" s="215"/>
    </row>
    <row r="34" spans="2:16" ht="17" thickTop="1"/>
  </sheetData>
  <mergeCells count="25">
    <mergeCell ref="B14:P14"/>
    <mergeCell ref="B29:G29"/>
    <mergeCell ref="B30:B31"/>
    <mergeCell ref="C30:C31"/>
    <mergeCell ref="D30:D31"/>
    <mergeCell ref="E30:E31"/>
    <mergeCell ref="F30:F31"/>
    <mergeCell ref="G30:G31"/>
    <mergeCell ref="B19:P19"/>
    <mergeCell ref="B24:P24"/>
    <mergeCell ref="H29:P29"/>
    <mergeCell ref="H30:P30"/>
    <mergeCell ref="H31:P31"/>
    <mergeCell ref="B2:G2"/>
    <mergeCell ref="B3:D3"/>
    <mergeCell ref="B4:J4"/>
    <mergeCell ref="M2:P4"/>
    <mergeCell ref="B9:P9"/>
    <mergeCell ref="H32:P33"/>
    <mergeCell ref="G32:G33"/>
    <mergeCell ref="B32:B33"/>
    <mergeCell ref="C32:C33"/>
    <mergeCell ref="D32:D33"/>
    <mergeCell ref="E32:E33"/>
    <mergeCell ref="F32:F33"/>
  </mergeCells>
  <pageMargins left="0.7" right="0.7" top="0.75" bottom="0.75" header="0.3" footer="0.3"/>
  <pageSetup scale="36" orientation="landscape"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42921-8478-2B48-9685-CF7D2635FE12}">
  <sheetPr>
    <pageSetUpPr fitToPage="1"/>
  </sheetPr>
  <dimension ref="B1:P34"/>
  <sheetViews>
    <sheetView zoomScale="50" zoomScaleNormal="50" workbookViewId="0">
      <selection activeCell="P25" sqref="P25"/>
    </sheetView>
  </sheetViews>
  <sheetFormatPr baseColWidth="10" defaultColWidth="11.1640625" defaultRowHeight="16"/>
  <cols>
    <col min="2" max="2" width="41.1640625" customWidth="1"/>
    <col min="3" max="15" width="17.83203125" customWidth="1"/>
    <col min="16" max="16" width="18" customWidth="1"/>
  </cols>
  <sheetData>
    <row r="1" spans="2:16" ht="17" thickBot="1"/>
    <row r="2" spans="2:16" ht="66" customHeight="1" thickTop="1">
      <c r="B2" s="228" t="s">
        <v>81</v>
      </c>
      <c r="C2" s="229"/>
      <c r="D2" s="229"/>
      <c r="E2" s="229"/>
      <c r="F2" s="229"/>
      <c r="G2" s="229"/>
      <c r="H2" s="24"/>
      <c r="I2" s="24"/>
      <c r="J2" s="24"/>
      <c r="K2" s="24"/>
      <c r="L2" s="24"/>
      <c r="M2" s="234"/>
      <c r="N2" s="234"/>
      <c r="O2" s="234"/>
      <c r="P2" s="235"/>
    </row>
    <row r="3" spans="2:16" ht="44" customHeight="1">
      <c r="B3" s="230" t="s">
        <v>29</v>
      </c>
      <c r="C3" s="231"/>
      <c r="D3" s="231"/>
      <c r="E3" s="21"/>
      <c r="F3" s="21"/>
      <c r="G3" s="21"/>
      <c r="H3" s="21"/>
      <c r="I3" s="21"/>
      <c r="J3" s="21"/>
      <c r="K3" s="21"/>
      <c r="L3" s="21"/>
      <c r="M3" s="236"/>
      <c r="N3" s="236"/>
      <c r="O3" s="236"/>
      <c r="P3" s="237"/>
    </row>
    <row r="4" spans="2:16" ht="111" customHeight="1" thickBot="1">
      <c r="B4" s="232" t="s">
        <v>77</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215942</v>
      </c>
      <c r="D6" s="22">
        <v>215942</v>
      </c>
      <c r="E6" s="22">
        <v>215942</v>
      </c>
      <c r="F6" s="22">
        <v>215942</v>
      </c>
      <c r="G6" s="22">
        <v>215942</v>
      </c>
      <c r="H6" s="22">
        <v>215942</v>
      </c>
      <c r="I6" s="22">
        <v>215942</v>
      </c>
      <c r="J6" s="22">
        <v>215942</v>
      </c>
      <c r="K6" s="22">
        <v>215942</v>
      </c>
      <c r="L6" s="22">
        <v>215942</v>
      </c>
      <c r="M6" s="22">
        <v>215942</v>
      </c>
      <c r="N6" s="22">
        <v>215942</v>
      </c>
      <c r="O6" s="139">
        <v>215942</v>
      </c>
      <c r="P6" s="28">
        <v>215942</v>
      </c>
    </row>
    <row r="7" spans="2:16" ht="26">
      <c r="B7" s="29" t="s">
        <v>6</v>
      </c>
      <c r="C7" s="4">
        <v>721</v>
      </c>
      <c r="D7" s="5">
        <v>723</v>
      </c>
      <c r="E7" s="5">
        <v>733</v>
      </c>
      <c r="F7" s="5">
        <v>757</v>
      </c>
      <c r="G7" s="5">
        <v>737</v>
      </c>
      <c r="H7" s="4">
        <v>738</v>
      </c>
      <c r="I7" s="6">
        <v>755</v>
      </c>
      <c r="J7" s="6">
        <v>773</v>
      </c>
      <c r="K7" s="6">
        <v>774</v>
      </c>
      <c r="L7" s="6">
        <v>770</v>
      </c>
      <c r="M7" s="6">
        <v>746</v>
      </c>
      <c r="N7" s="6">
        <v>745</v>
      </c>
      <c r="O7" s="144">
        <v>671</v>
      </c>
      <c r="P7" s="30">
        <v>670</v>
      </c>
    </row>
    <row r="8" spans="2:16" ht="26">
      <c r="B8" s="31" t="s">
        <v>66</v>
      </c>
      <c r="C8" s="7">
        <v>-14.55</v>
      </c>
      <c r="D8" s="7">
        <v>-14.55</v>
      </c>
      <c r="E8" s="7">
        <v>-14.55</v>
      </c>
      <c r="F8" s="7">
        <v>-14.55</v>
      </c>
      <c r="G8" s="7">
        <v>-14.55</v>
      </c>
      <c r="H8" s="7">
        <v>-14.55</v>
      </c>
      <c r="I8" s="7">
        <v>-14.55</v>
      </c>
      <c r="J8" s="7">
        <v>-14.55</v>
      </c>
      <c r="K8" s="7">
        <v>-14.55</v>
      </c>
      <c r="L8" s="7">
        <v>-14.55</v>
      </c>
      <c r="M8" s="7">
        <v>-14.55</v>
      </c>
      <c r="N8" s="7">
        <v>-14.55</v>
      </c>
      <c r="O8" s="140">
        <v>-14.55</v>
      </c>
      <c r="P8" s="32">
        <v>-14.55</v>
      </c>
    </row>
    <row r="9" spans="2:16" ht="34">
      <c r="B9" s="240" t="s">
        <v>1</v>
      </c>
      <c r="C9" s="241"/>
      <c r="D9" s="241"/>
      <c r="E9" s="241"/>
      <c r="F9" s="241"/>
      <c r="G9" s="241"/>
      <c r="H9" s="241"/>
      <c r="I9" s="241"/>
      <c r="J9" s="241"/>
      <c r="K9" s="241"/>
      <c r="L9" s="241"/>
      <c r="M9" s="241"/>
      <c r="N9" s="241"/>
      <c r="O9" s="241"/>
      <c r="P9" s="242"/>
    </row>
    <row r="10" spans="2:16" ht="26">
      <c r="B10" s="31" t="s">
        <v>16</v>
      </c>
      <c r="C10" s="8">
        <v>977856</v>
      </c>
      <c r="D10" s="8">
        <v>912311.9</v>
      </c>
      <c r="E10" s="8">
        <v>795373.2</v>
      </c>
      <c r="F10" s="8">
        <v>747765.3</v>
      </c>
      <c r="G10" s="8">
        <v>602750.9</v>
      </c>
      <c r="H10" s="8">
        <v>752653.8</v>
      </c>
      <c r="I10" s="8">
        <v>731804</v>
      </c>
      <c r="J10" s="8">
        <v>866724.8</v>
      </c>
      <c r="K10" s="8">
        <v>844683.9</v>
      </c>
      <c r="L10" s="8">
        <v>862738.8</v>
      </c>
      <c r="M10" s="8">
        <v>786866.8</v>
      </c>
      <c r="N10" s="8">
        <v>680621.8</v>
      </c>
      <c r="O10" s="141">
        <v>1020766.2</v>
      </c>
      <c r="P10" s="33">
        <v>1709933.7</v>
      </c>
    </row>
    <row r="11" spans="2:16" ht="26">
      <c r="B11" s="31" t="s">
        <v>49</v>
      </c>
      <c r="C11" s="9">
        <f>(C10/C6)*1000</f>
        <v>4528.3270507821544</v>
      </c>
      <c r="D11" s="9">
        <f>(D10/D6)*1000</f>
        <v>4224.8006409128375</v>
      </c>
      <c r="E11" s="9">
        <f t="shared" ref="E11:O11" si="0">(E10/E6)*1000</f>
        <v>3683.2723601707862</v>
      </c>
      <c r="F11" s="9">
        <f t="shared" si="0"/>
        <v>3462.8062164840562</v>
      </c>
      <c r="G11" s="9">
        <f t="shared" si="0"/>
        <v>2791.2629317131455</v>
      </c>
      <c r="H11" s="9">
        <f t="shared" si="0"/>
        <v>3485.4442396569452</v>
      </c>
      <c r="I11" s="9">
        <f t="shared" si="0"/>
        <v>3388.8914615961694</v>
      </c>
      <c r="J11" s="9">
        <f t="shared" si="0"/>
        <v>4013.6925655963182</v>
      </c>
      <c r="K11" s="9">
        <f t="shared" si="0"/>
        <v>3911.6239545803965</v>
      </c>
      <c r="L11" s="9">
        <f t="shared" si="0"/>
        <v>3995.2339054005247</v>
      </c>
      <c r="M11" s="9">
        <f t="shared" si="0"/>
        <v>3643.8803011919872</v>
      </c>
      <c r="N11" s="9">
        <f t="shared" si="0"/>
        <v>3151.8731881708982</v>
      </c>
      <c r="O11" s="120">
        <f t="shared" si="0"/>
        <v>4727.0387418843948</v>
      </c>
      <c r="P11" s="34">
        <f t="shared" ref="P11" si="1">(P10/P6)*1000</f>
        <v>7918.4859823471115</v>
      </c>
    </row>
    <row r="12" spans="2:16" ht="26">
      <c r="B12" s="31" t="s">
        <v>17</v>
      </c>
      <c r="C12" s="9">
        <f t="shared" ref="C12:O12" si="2">C10/C7</f>
        <v>1356.249653259362</v>
      </c>
      <c r="D12" s="9">
        <f t="shared" si="2"/>
        <v>1261.8421853388659</v>
      </c>
      <c r="E12" s="9">
        <f t="shared" si="2"/>
        <v>1085.0930422919507</v>
      </c>
      <c r="F12" s="9">
        <f t="shared" si="2"/>
        <v>987.80092470277418</v>
      </c>
      <c r="G12" s="9">
        <f t="shared" si="2"/>
        <v>817.84382632293079</v>
      </c>
      <c r="H12" s="9">
        <f t="shared" si="2"/>
        <v>1019.8560975609756</v>
      </c>
      <c r="I12" s="9">
        <f t="shared" si="2"/>
        <v>969.27682119205303</v>
      </c>
      <c r="J12" s="9">
        <f t="shared" si="2"/>
        <v>1121.2481241914618</v>
      </c>
      <c r="K12" s="9">
        <f t="shared" si="2"/>
        <v>1091.3228682170543</v>
      </c>
      <c r="L12" s="9">
        <f t="shared" si="2"/>
        <v>1120.44</v>
      </c>
      <c r="M12" s="9">
        <f t="shared" si="2"/>
        <v>1054.7812332439678</v>
      </c>
      <c r="N12" s="9">
        <f t="shared" si="2"/>
        <v>913.58630872483229</v>
      </c>
      <c r="O12" s="120">
        <f t="shared" si="2"/>
        <v>1521.2611028315946</v>
      </c>
      <c r="P12" s="34">
        <f t="shared" ref="P12" si="3">P10/P7</f>
        <v>2552.1398507462686</v>
      </c>
    </row>
    <row r="13" spans="2:16" ht="26">
      <c r="B13" s="31" t="s">
        <v>21</v>
      </c>
      <c r="C13" s="9">
        <f>C10*Factors!C12</f>
        <v>751.97126400000002</v>
      </c>
      <c r="D13" s="9">
        <f>D10*Factors!C13</f>
        <v>692.44473210000001</v>
      </c>
      <c r="E13" s="9">
        <f>E10*Factors!C14</f>
        <v>593.3484072</v>
      </c>
      <c r="F13" s="9">
        <f>F10*Factors!C15</f>
        <v>587.74352580000004</v>
      </c>
      <c r="G13" s="9">
        <f>G10*Factors!C16</f>
        <v>443.62466240000003</v>
      </c>
      <c r="H13" s="9">
        <f>H10*Factors!C17</f>
        <v>546.42665880000004</v>
      </c>
      <c r="I13" s="9">
        <f>I10*Factors!C18</f>
        <v>522.50805600000001</v>
      </c>
      <c r="J13" s="9">
        <f>J10*Factors!C19</f>
        <v>587.63941440000008</v>
      </c>
      <c r="K13" s="9">
        <f>K10*Factors!C20</f>
        <v>576.07441979999999</v>
      </c>
      <c r="L13" s="9">
        <f>L10*Factors!C21</f>
        <v>596.15251080000007</v>
      </c>
      <c r="M13" s="9">
        <f>M10*Factors!C22</f>
        <v>510.6765532</v>
      </c>
      <c r="N13" s="9">
        <f>N10*Factors!C23</f>
        <v>358.68768860000006</v>
      </c>
      <c r="O13" s="120">
        <f>O10*Factors!C24</f>
        <v>614.5012524</v>
      </c>
      <c r="P13" s="34">
        <f>P10*Factors!C25</f>
        <v>899.42512619999991</v>
      </c>
    </row>
    <row r="14" spans="2:16" ht="34">
      <c r="B14" s="240" t="s">
        <v>14</v>
      </c>
      <c r="C14" s="241"/>
      <c r="D14" s="241"/>
      <c r="E14" s="241"/>
      <c r="F14" s="241"/>
      <c r="G14" s="241"/>
      <c r="H14" s="241"/>
      <c r="I14" s="241"/>
      <c r="J14" s="241"/>
      <c r="K14" s="241"/>
      <c r="L14" s="241"/>
      <c r="M14" s="241"/>
      <c r="N14" s="241"/>
      <c r="O14" s="241"/>
      <c r="P14" s="242"/>
    </row>
    <row r="15" spans="2:16" ht="26">
      <c r="B15" s="31" t="s">
        <v>2</v>
      </c>
      <c r="C15" s="8">
        <v>90298.191690000007</v>
      </c>
      <c r="D15" s="8">
        <v>102148.03156</v>
      </c>
      <c r="E15" s="8">
        <v>81968.369760000001</v>
      </c>
      <c r="F15" s="8">
        <v>79803.728101999994</v>
      </c>
      <c r="G15" s="8">
        <v>109593.632212</v>
      </c>
      <c r="H15" s="8">
        <v>92171.322000999993</v>
      </c>
      <c r="I15" s="8">
        <v>75493.682843999995</v>
      </c>
      <c r="J15" s="8">
        <v>89869.913428</v>
      </c>
      <c r="K15" s="8">
        <v>113921.56915</v>
      </c>
      <c r="L15" s="8">
        <v>95050.280784999995</v>
      </c>
      <c r="M15" s="8">
        <v>90220.095228000006</v>
      </c>
      <c r="N15" s="8">
        <v>87886.641682999994</v>
      </c>
      <c r="O15" s="119">
        <v>96032.9</v>
      </c>
      <c r="P15" s="35">
        <v>94991.4</v>
      </c>
    </row>
    <row r="16" spans="2:16" ht="26">
      <c r="B16" s="31" t="s">
        <v>142</v>
      </c>
      <c r="C16" s="9">
        <f>(C15/C6)*1000</f>
        <v>418.1594673106668</v>
      </c>
      <c r="D16" s="9">
        <f>(D15/D6)*1000</f>
        <v>473.03457206101638</v>
      </c>
      <c r="E16" s="9">
        <f t="shared" ref="E16:O16" si="4">(E15/E6)*1000</f>
        <v>379.58511896713003</v>
      </c>
      <c r="F16" s="9">
        <f t="shared" si="4"/>
        <v>369.56093813153529</v>
      </c>
      <c r="G16" s="9">
        <f t="shared" si="4"/>
        <v>507.5142038695576</v>
      </c>
      <c r="H16" s="9">
        <f t="shared" si="4"/>
        <v>426.83369608969076</v>
      </c>
      <c r="I16" s="9">
        <f t="shared" si="4"/>
        <v>349.60166546572691</v>
      </c>
      <c r="J16" s="9">
        <f t="shared" si="4"/>
        <v>416.17616502579398</v>
      </c>
      <c r="K16" s="9">
        <f t="shared" si="4"/>
        <v>527.55633063507787</v>
      </c>
      <c r="L16" s="9">
        <f t="shared" si="4"/>
        <v>440.16578889238775</v>
      </c>
      <c r="M16" s="9">
        <f t="shared" si="4"/>
        <v>417.79781250520978</v>
      </c>
      <c r="N16" s="9">
        <f t="shared" si="4"/>
        <v>406.99188524233352</v>
      </c>
      <c r="O16" s="120">
        <f t="shared" si="4"/>
        <v>444.71617378740586</v>
      </c>
      <c r="P16" s="34">
        <f t="shared" ref="P16" si="5">(P15/P6)*1000</f>
        <v>439.89311944874083</v>
      </c>
    </row>
    <row r="17" spans="2:16" ht="26">
      <c r="B17" s="31" t="s">
        <v>3</v>
      </c>
      <c r="C17" s="9">
        <f t="shared" ref="C17:O17" si="6">C15/C7</f>
        <v>125.24021038834952</v>
      </c>
      <c r="D17" s="9">
        <f t="shared" si="6"/>
        <v>141.2835844536653</v>
      </c>
      <c r="E17" s="9">
        <f t="shared" si="6"/>
        <v>111.82587961800819</v>
      </c>
      <c r="F17" s="9">
        <f t="shared" si="6"/>
        <v>105.42104108586526</v>
      </c>
      <c r="G17" s="9">
        <f t="shared" si="6"/>
        <v>148.70235035549524</v>
      </c>
      <c r="H17" s="9">
        <f t="shared" si="6"/>
        <v>124.89339024525745</v>
      </c>
      <c r="I17" s="9">
        <f t="shared" si="6"/>
        <v>99.991632905960259</v>
      </c>
      <c r="J17" s="9">
        <f t="shared" si="6"/>
        <v>116.26120753945666</v>
      </c>
      <c r="K17" s="9">
        <f t="shared" si="6"/>
        <v>147.18548985788112</v>
      </c>
      <c r="L17" s="9">
        <f t="shared" si="6"/>
        <v>123.44192309740259</v>
      </c>
      <c r="M17" s="9">
        <f t="shared" si="6"/>
        <v>120.93846545308311</v>
      </c>
      <c r="N17" s="9">
        <f t="shared" si="6"/>
        <v>117.96864655436241</v>
      </c>
      <c r="O17" s="120">
        <f t="shared" si="6"/>
        <v>143.11907600596123</v>
      </c>
      <c r="P17" s="34">
        <f t="shared" ref="P17" si="7">P15/P7</f>
        <v>141.77820895522387</v>
      </c>
    </row>
    <row r="18" spans="2:16" ht="26">
      <c r="B18" s="29" t="s">
        <v>30</v>
      </c>
      <c r="C18" s="10">
        <f>C15*Factors!C5</f>
        <v>605.91506377597739</v>
      </c>
      <c r="D18" s="10">
        <f>D15*Factors!C5</f>
        <v>685.42935244762202</v>
      </c>
      <c r="E18" s="10">
        <f>E15*Factors!C5</f>
        <v>550.02064893225872</v>
      </c>
      <c r="F18" s="10">
        <f>F15*Factors!C5</f>
        <v>535.49556306163583</v>
      </c>
      <c r="G18" s="10">
        <f>G15*Factors!C5</f>
        <v>735.39050349032493</v>
      </c>
      <c r="H18" s="10">
        <f>H15*Factors!C5</f>
        <v>618.4840626740579</v>
      </c>
      <c r="I18" s="10">
        <f>I15*Factors!C5</f>
        <v>506.57448171435982</v>
      </c>
      <c r="J18" s="10">
        <f>J15*Factors!C5</f>
        <v>603.04124929999671</v>
      </c>
      <c r="K18" s="10">
        <f>K15*Factors!C5</f>
        <v>764.43164082350029</v>
      </c>
      <c r="L18" s="10">
        <f>L15*Factors!C5</f>
        <v>637.80232877183789</v>
      </c>
      <c r="M18" s="10">
        <f>M15*Factors!C5</f>
        <v>605.39102423689269</v>
      </c>
      <c r="N18" s="10">
        <f>N15*Factors!C5</f>
        <v>589.73318406229771</v>
      </c>
      <c r="O18" s="121">
        <f>O15*Factors!C5</f>
        <v>644.39585820117816</v>
      </c>
      <c r="P18" s="36">
        <f>P15*Factors!C5</f>
        <v>637.4072294466938</v>
      </c>
    </row>
    <row r="19" spans="2:16" ht="34">
      <c r="B19" s="243" t="s">
        <v>15</v>
      </c>
      <c r="C19" s="244"/>
      <c r="D19" s="244"/>
      <c r="E19" s="244"/>
      <c r="F19" s="244"/>
      <c r="G19" s="244"/>
      <c r="H19" s="244"/>
      <c r="I19" s="244"/>
      <c r="J19" s="244"/>
      <c r="K19" s="244"/>
      <c r="L19" s="244"/>
      <c r="M19" s="244"/>
      <c r="N19" s="244"/>
      <c r="O19" s="244"/>
      <c r="P19" s="245"/>
    </row>
    <row r="20" spans="2:16" ht="26">
      <c r="B20" s="31" t="s">
        <v>5</v>
      </c>
      <c r="C20" s="11">
        <v>1437.7</v>
      </c>
      <c r="D20" s="11">
        <v>1372.9</v>
      </c>
      <c r="E20" s="11">
        <v>1300.7</v>
      </c>
      <c r="F20" s="11">
        <v>891.1</v>
      </c>
      <c r="G20" s="11">
        <v>804.4</v>
      </c>
      <c r="H20" s="11">
        <v>926</v>
      </c>
      <c r="I20" s="11">
        <v>1037.0999999999999</v>
      </c>
      <c r="J20" s="11">
        <v>974.2</v>
      </c>
      <c r="K20" s="11">
        <v>1038.5</v>
      </c>
      <c r="L20" s="11">
        <v>979</v>
      </c>
      <c r="M20" s="11">
        <v>1271.4000000000001</v>
      </c>
      <c r="N20" s="11">
        <v>311.2</v>
      </c>
      <c r="O20" s="142">
        <v>976.7</v>
      </c>
      <c r="P20" s="37">
        <v>1152</v>
      </c>
    </row>
    <row r="21" spans="2:16" ht="26">
      <c r="B21" s="31" t="s">
        <v>144</v>
      </c>
      <c r="C21" s="109">
        <f>(C20/C6)*1000</f>
        <v>6.6578062627927874</v>
      </c>
      <c r="D21" s="109">
        <f>(D20/D6)*1000</f>
        <v>6.3577256856007631</v>
      </c>
      <c r="E21" s="109">
        <f t="shared" ref="E21:O21" si="8">(E20/E6)*1000</f>
        <v>6.0233766474331079</v>
      </c>
      <c r="F21" s="109">
        <f t="shared" si="8"/>
        <v>4.1265710237008086</v>
      </c>
      <c r="G21" s="109">
        <f t="shared" si="8"/>
        <v>3.7250743255133321</v>
      </c>
      <c r="H21" s="109">
        <f t="shared" si="8"/>
        <v>4.2881884950588587</v>
      </c>
      <c r="I21" s="109">
        <f t="shared" si="8"/>
        <v>4.802678497003825</v>
      </c>
      <c r="J21" s="109">
        <f t="shared" si="8"/>
        <v>4.5113965787109507</v>
      </c>
      <c r="K21" s="109">
        <f t="shared" si="8"/>
        <v>4.8091617193505662</v>
      </c>
      <c r="L21" s="109">
        <f t="shared" si="8"/>
        <v>4.5336247696140637</v>
      </c>
      <c r="M21" s="109">
        <f t="shared" si="8"/>
        <v>5.8876920654620228</v>
      </c>
      <c r="N21" s="109">
        <f t="shared" si="8"/>
        <v>1.4411277102184845</v>
      </c>
      <c r="O21" s="124">
        <f t="shared" si="8"/>
        <v>4.5229737614729881</v>
      </c>
      <c r="P21" s="111">
        <f t="shared" ref="P21" si="9">(P20/P6)*1000</f>
        <v>5.3347658167470895</v>
      </c>
    </row>
    <row r="22" spans="2:16" ht="26">
      <c r="B22" s="31" t="s">
        <v>143</v>
      </c>
      <c r="C22" s="110">
        <f>(C20/C7)*1000</f>
        <v>1994.0360610263524</v>
      </c>
      <c r="D22" s="110">
        <f>(D20/D7)*1000</f>
        <v>1898.8934993084372</v>
      </c>
      <c r="E22" s="110">
        <f t="shared" ref="E22:O22" si="10">(E20/E7)*1000</f>
        <v>1774.4884038199182</v>
      </c>
      <c r="F22" s="110">
        <f t="shared" si="10"/>
        <v>1177.1466314398945</v>
      </c>
      <c r="G22" s="110">
        <f t="shared" si="10"/>
        <v>1091.4518317503391</v>
      </c>
      <c r="H22" s="110">
        <f t="shared" si="10"/>
        <v>1254.7425474254744</v>
      </c>
      <c r="I22" s="110">
        <f t="shared" si="10"/>
        <v>1373.6423841059602</v>
      </c>
      <c r="J22" s="110">
        <f t="shared" si="10"/>
        <v>1260.2846054333766</v>
      </c>
      <c r="K22" s="110">
        <f t="shared" si="10"/>
        <v>1341.7312661498709</v>
      </c>
      <c r="L22" s="110">
        <f t="shared" si="10"/>
        <v>1271.4285714285713</v>
      </c>
      <c r="M22" s="110">
        <f t="shared" si="10"/>
        <v>1704.2895442359252</v>
      </c>
      <c r="N22" s="110">
        <f t="shared" si="10"/>
        <v>417.71812080536915</v>
      </c>
      <c r="O22" s="125">
        <f t="shared" si="10"/>
        <v>1455.5886736214604</v>
      </c>
      <c r="P22" s="112">
        <f t="shared" ref="P22" si="11">(P20/P7)*1000</f>
        <v>1719.4029850746269</v>
      </c>
    </row>
    <row r="23" spans="2:16" ht="27" thickBot="1">
      <c r="B23" s="29" t="s">
        <v>21</v>
      </c>
      <c r="C23" s="134">
        <f>(C20*Factors!C27)/1000</f>
        <v>4.5704482999999998</v>
      </c>
      <c r="D23" s="134">
        <f>(D20*Factors!C27)/1000</f>
        <v>4.3644490999999999</v>
      </c>
      <c r="E23" s="134">
        <f>(E20*Factors!C27)/1000</f>
        <v>4.1349252999999999</v>
      </c>
      <c r="F23" s="134">
        <f>(F20*Factors!C27)/1000</f>
        <v>2.8328069</v>
      </c>
      <c r="G23" s="134">
        <f>(G20*Factors!C27)/1000</f>
        <v>2.5571875999999998</v>
      </c>
      <c r="H23" s="134">
        <f>(H20*Factors!C27)/1000</f>
        <v>2.9437539999999998</v>
      </c>
      <c r="I23" s="134">
        <f>(I20*Factors!C27)/1000</f>
        <v>3.2969408999999996</v>
      </c>
      <c r="J23" s="134">
        <f>(J20*Factors!C27)/1000</f>
        <v>3.0969818</v>
      </c>
      <c r="K23" s="134">
        <f>(K20*Factors!C27)/1000</f>
        <v>3.3013914999999998</v>
      </c>
      <c r="L23" s="134">
        <f>(L20*Factors!C27)/1000</f>
        <v>3.112241</v>
      </c>
      <c r="M23" s="134">
        <f>(M20*Factors!C27)/1000</f>
        <v>4.0417806000000001</v>
      </c>
      <c r="N23" s="134">
        <f>(N20*Factors!C27)/1000</f>
        <v>0.98930479999999987</v>
      </c>
      <c r="O23" s="137">
        <f>(O20*Factors!C27)/1000</f>
        <v>3.1049292999999998</v>
      </c>
      <c r="P23" s="135">
        <f>(P20*Factors!C27)/1000</f>
        <v>3.6622079999999997</v>
      </c>
    </row>
    <row r="24" spans="2:16" ht="41" thickTop="1" thickBot="1">
      <c r="B24" s="246" t="s">
        <v>28</v>
      </c>
      <c r="C24" s="247"/>
      <c r="D24" s="247"/>
      <c r="E24" s="247"/>
      <c r="F24" s="247"/>
      <c r="G24" s="247"/>
      <c r="H24" s="247"/>
      <c r="I24" s="247"/>
      <c r="J24" s="247"/>
      <c r="K24" s="247"/>
      <c r="L24" s="247"/>
      <c r="M24" s="247"/>
      <c r="N24" s="247"/>
      <c r="O24" s="247"/>
      <c r="P24" s="248"/>
    </row>
    <row r="25" spans="2:16" ht="31" thickTop="1" thickBot="1">
      <c r="B25" s="17" t="s">
        <v>31</v>
      </c>
      <c r="C25" s="18">
        <f t="shared" ref="C25:O25" si="12">C8+C13+C18+C23</f>
        <v>1347.9067760759774</v>
      </c>
      <c r="D25" s="18">
        <f t="shared" si="12"/>
        <v>1367.6885336476221</v>
      </c>
      <c r="E25" s="18">
        <f t="shared" si="12"/>
        <v>1132.9539814322588</v>
      </c>
      <c r="F25" s="18">
        <f t="shared" si="12"/>
        <v>1111.5218957616357</v>
      </c>
      <c r="G25" s="18">
        <f t="shared" si="12"/>
        <v>1167.0223534903248</v>
      </c>
      <c r="H25" s="18">
        <f t="shared" si="12"/>
        <v>1153.3044754740579</v>
      </c>
      <c r="I25" s="18">
        <f t="shared" si="12"/>
        <v>1017.8294786143598</v>
      </c>
      <c r="J25" s="18">
        <f t="shared" si="12"/>
        <v>1179.2276454999969</v>
      </c>
      <c r="K25" s="18">
        <f t="shared" si="12"/>
        <v>1329.2574521235003</v>
      </c>
      <c r="L25" s="18">
        <f t="shared" si="12"/>
        <v>1222.5170805718381</v>
      </c>
      <c r="M25" s="18">
        <f t="shared" si="12"/>
        <v>1105.5593580368927</v>
      </c>
      <c r="N25" s="18">
        <f t="shared" si="12"/>
        <v>934.86017746229777</v>
      </c>
      <c r="O25" s="18">
        <f t="shared" si="12"/>
        <v>1247.4520399011783</v>
      </c>
      <c r="P25" s="18">
        <f t="shared" ref="P25" si="13">P8+P13+P18+P23</f>
        <v>1525.9445636466937</v>
      </c>
    </row>
    <row r="26" spans="2:16" ht="31" thickTop="1" thickBot="1">
      <c r="B26" s="17" t="s">
        <v>145</v>
      </c>
      <c r="C26" s="19">
        <f>(C25/C6)*1000</f>
        <v>6.2419852371283833</v>
      </c>
      <c r="D26" s="19">
        <f>(D25/D6)*1000</f>
        <v>6.3335920462328872</v>
      </c>
      <c r="E26" s="19">
        <f t="shared" ref="E26:O26" si="14">(E25/E6)*1000</f>
        <v>5.246566121607926</v>
      </c>
      <c r="F26" s="19">
        <f t="shared" si="14"/>
        <v>5.1473168524957433</v>
      </c>
      <c r="G26" s="19">
        <f t="shared" si="14"/>
        <v>5.4043324294964616</v>
      </c>
      <c r="H26" s="19">
        <f t="shared" si="14"/>
        <v>5.3408066771357952</v>
      </c>
      <c r="I26" s="19">
        <f t="shared" si="14"/>
        <v>4.7134391578032977</v>
      </c>
      <c r="J26" s="19">
        <f t="shared" si="14"/>
        <v>5.4608535880004681</v>
      </c>
      <c r="K26" s="19">
        <f t="shared" si="14"/>
        <v>6.1556225844138721</v>
      </c>
      <c r="L26" s="19">
        <f t="shared" si="14"/>
        <v>5.6613214685972997</v>
      </c>
      <c r="M26" s="19">
        <f t="shared" si="14"/>
        <v>5.1197050969097848</v>
      </c>
      <c r="N26" s="19">
        <f t="shared" si="14"/>
        <v>4.329218852572903</v>
      </c>
      <c r="O26" s="19">
        <f t="shared" si="14"/>
        <v>5.776792101125201</v>
      </c>
      <c r="P26" s="19">
        <f t="shared" ref="P26" si="15">(P25/P6)*1000</f>
        <v>7.066455639230413</v>
      </c>
    </row>
    <row r="27" spans="2:16" ht="31" thickTop="1" thickBot="1">
      <c r="B27" s="17" t="s">
        <v>32</v>
      </c>
      <c r="C27" s="19">
        <f t="shared" ref="C27:O27" si="16">C25/C7</f>
        <v>1.869496222019386</v>
      </c>
      <c r="D27" s="19">
        <f t="shared" si="16"/>
        <v>1.8916853854047331</v>
      </c>
      <c r="E27" s="19">
        <f t="shared" si="16"/>
        <v>1.5456398109580611</v>
      </c>
      <c r="F27" s="19">
        <f t="shared" si="16"/>
        <v>1.4683248292756086</v>
      </c>
      <c r="G27" s="19">
        <f t="shared" si="16"/>
        <v>1.583476734722286</v>
      </c>
      <c r="H27" s="19">
        <f t="shared" si="16"/>
        <v>1.5627431916992653</v>
      </c>
      <c r="I27" s="19">
        <f t="shared" si="16"/>
        <v>1.3481185147210064</v>
      </c>
      <c r="J27" s="19">
        <f t="shared" si="16"/>
        <v>1.5255208868046533</v>
      </c>
      <c r="K27" s="19">
        <f t="shared" si="16"/>
        <v>1.71738688904845</v>
      </c>
      <c r="L27" s="19">
        <f t="shared" si="16"/>
        <v>1.5876845202231662</v>
      </c>
      <c r="M27" s="19">
        <f t="shared" si="16"/>
        <v>1.481983053668757</v>
      </c>
      <c r="N27" s="19">
        <f t="shared" si="16"/>
        <v>1.2548458757883192</v>
      </c>
      <c r="O27" s="19">
        <f t="shared" si="16"/>
        <v>1.8590939491820839</v>
      </c>
      <c r="P27" s="19">
        <f t="shared" ref="P27" si="17">P25/P7</f>
        <v>2.2775291994726774</v>
      </c>
    </row>
    <row r="28" spans="2:16" ht="14" customHeight="1" thickTop="1">
      <c r="B28" s="41"/>
      <c r="C28" s="3"/>
      <c r="D28" s="3"/>
      <c r="E28" s="3"/>
      <c r="F28" s="3"/>
      <c r="G28" s="3"/>
      <c r="H28" s="3"/>
      <c r="I28" s="3"/>
      <c r="J28" s="3"/>
      <c r="K28" s="3"/>
      <c r="L28" s="3"/>
      <c r="M28" s="1"/>
      <c r="N28" s="1"/>
      <c r="O28" s="1"/>
      <c r="P28" s="145"/>
    </row>
    <row r="29" spans="2:16" ht="26">
      <c r="B29" s="224" t="s">
        <v>19</v>
      </c>
      <c r="C29" s="225"/>
      <c r="D29" s="225"/>
      <c r="E29" s="226"/>
      <c r="F29" s="226"/>
      <c r="G29" s="227"/>
      <c r="H29" s="249" t="s">
        <v>27</v>
      </c>
      <c r="I29" s="250"/>
      <c r="J29" s="250"/>
      <c r="K29" s="250"/>
      <c r="L29" s="250"/>
      <c r="M29" s="250"/>
      <c r="N29" s="250"/>
      <c r="O29" s="250"/>
      <c r="P29" s="251"/>
    </row>
    <row r="30" spans="2:16" ht="26" customHeight="1">
      <c r="B30" s="204" t="s">
        <v>21</v>
      </c>
      <c r="C30" s="206" t="s">
        <v>16</v>
      </c>
      <c r="D30" s="206" t="s">
        <v>0</v>
      </c>
      <c r="E30" s="207" t="s">
        <v>2</v>
      </c>
      <c r="F30" s="209" t="s">
        <v>5</v>
      </c>
      <c r="G30" s="211" t="s">
        <v>22</v>
      </c>
      <c r="H30" s="197" t="s">
        <v>35</v>
      </c>
      <c r="I30" s="198"/>
      <c r="J30" s="198"/>
      <c r="K30" s="198"/>
      <c r="L30" s="198"/>
      <c r="M30" s="198"/>
      <c r="N30" s="198"/>
      <c r="O30" s="198"/>
      <c r="P30" s="199"/>
    </row>
    <row r="31" spans="2:16" ht="26" customHeight="1">
      <c r="B31" s="205"/>
      <c r="C31" s="206"/>
      <c r="D31" s="206"/>
      <c r="E31" s="208"/>
      <c r="F31" s="210"/>
      <c r="G31" s="212"/>
      <c r="H31" s="197" t="s">
        <v>33</v>
      </c>
      <c r="I31" s="198"/>
      <c r="J31" s="198"/>
      <c r="K31" s="198"/>
      <c r="L31" s="198"/>
      <c r="M31" s="198"/>
      <c r="N31" s="198"/>
      <c r="O31" s="198"/>
      <c r="P31" s="199"/>
    </row>
    <row r="32" spans="2:16" ht="26" customHeight="1">
      <c r="B32" s="216" t="s">
        <v>48</v>
      </c>
      <c r="C32" s="218" t="s">
        <v>20</v>
      </c>
      <c r="D32" s="220" t="s">
        <v>26</v>
      </c>
      <c r="E32" s="222" t="s">
        <v>23</v>
      </c>
      <c r="F32" s="200" t="s">
        <v>24</v>
      </c>
      <c r="G32" s="202" t="s">
        <v>25</v>
      </c>
      <c r="H32" s="197" t="s">
        <v>36</v>
      </c>
      <c r="I32" s="198"/>
      <c r="J32" s="198"/>
      <c r="K32" s="198"/>
      <c r="L32" s="198"/>
      <c r="M32" s="198"/>
      <c r="N32" s="198"/>
      <c r="O32" s="198"/>
      <c r="P32" s="199"/>
    </row>
    <row r="33" spans="2:16" ht="26" customHeight="1" thickBot="1">
      <c r="B33" s="217"/>
      <c r="C33" s="219"/>
      <c r="D33" s="221"/>
      <c r="E33" s="223"/>
      <c r="F33" s="201"/>
      <c r="G33" s="203"/>
      <c r="H33" s="213"/>
      <c r="I33" s="214"/>
      <c r="J33" s="214"/>
      <c r="K33" s="214"/>
      <c r="L33" s="214"/>
      <c r="M33" s="214"/>
      <c r="N33" s="214"/>
      <c r="O33" s="214"/>
      <c r="P33" s="215"/>
    </row>
    <row r="34" spans="2:16" ht="17" thickTop="1"/>
  </sheetData>
  <mergeCells count="25">
    <mergeCell ref="B14:P14"/>
    <mergeCell ref="B29:G29"/>
    <mergeCell ref="B30:B31"/>
    <mergeCell ref="C30:C31"/>
    <mergeCell ref="D30:D31"/>
    <mergeCell ref="E30:E31"/>
    <mergeCell ref="F30:F31"/>
    <mergeCell ref="G30:G31"/>
    <mergeCell ref="B19:P19"/>
    <mergeCell ref="B24:P24"/>
    <mergeCell ref="H29:P29"/>
    <mergeCell ref="H30:P30"/>
    <mergeCell ref="H31:P31"/>
    <mergeCell ref="B2:G2"/>
    <mergeCell ref="B3:D3"/>
    <mergeCell ref="B4:J4"/>
    <mergeCell ref="M2:P4"/>
    <mergeCell ref="B9:P9"/>
    <mergeCell ref="H32:P33"/>
    <mergeCell ref="G32:G33"/>
    <mergeCell ref="B32:B33"/>
    <mergeCell ref="C32:C33"/>
    <mergeCell ref="D32:D33"/>
    <mergeCell ref="E32:E33"/>
    <mergeCell ref="F32:F33"/>
  </mergeCells>
  <pageMargins left="0.7" right="0.7" top="0.75" bottom="0.75" header="0.3" footer="0.3"/>
  <pageSetup scale="36" orientation="landscape"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6AB8-9621-8748-AE4A-162A6142778E}">
  <sheetPr>
    <pageSetUpPr fitToPage="1"/>
  </sheetPr>
  <dimension ref="B1:P29"/>
  <sheetViews>
    <sheetView zoomScale="90" zoomScaleNormal="90" workbookViewId="0">
      <selection activeCell="R18" sqref="R18"/>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28" t="s">
        <v>94</v>
      </c>
      <c r="C2" s="229"/>
      <c r="D2" s="229"/>
      <c r="E2" s="229"/>
      <c r="F2" s="229"/>
      <c r="G2" s="229"/>
      <c r="H2" s="24"/>
      <c r="I2" s="24"/>
      <c r="J2" s="24"/>
      <c r="K2" s="24"/>
      <c r="L2" s="24"/>
      <c r="M2" s="234"/>
      <c r="N2" s="234"/>
      <c r="O2" s="234"/>
      <c r="P2" s="235"/>
    </row>
    <row r="3" spans="2:16" ht="44" customHeight="1">
      <c r="B3" s="230" t="s">
        <v>29</v>
      </c>
      <c r="C3" s="231"/>
      <c r="D3" s="231"/>
      <c r="E3" s="21"/>
      <c r="F3" s="21"/>
      <c r="G3" s="21"/>
      <c r="H3" s="21"/>
      <c r="I3" s="21"/>
      <c r="J3" s="21"/>
      <c r="K3" s="21"/>
      <c r="L3" s="21"/>
      <c r="M3" s="236"/>
      <c r="N3" s="236"/>
      <c r="O3" s="236"/>
      <c r="P3" s="237"/>
    </row>
    <row r="4" spans="2:16" ht="111" customHeight="1" thickBot="1">
      <c r="B4" s="232" t="s">
        <v>92</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18294</v>
      </c>
      <c r="D6" s="22">
        <v>18294</v>
      </c>
      <c r="E6" s="22">
        <v>18294</v>
      </c>
      <c r="F6" s="22">
        <v>18294</v>
      </c>
      <c r="G6" s="22">
        <v>18294</v>
      </c>
      <c r="H6" s="22">
        <v>18294</v>
      </c>
      <c r="I6" s="22">
        <v>18294</v>
      </c>
      <c r="J6" s="22">
        <v>18294</v>
      </c>
      <c r="K6" s="22">
        <v>18294</v>
      </c>
      <c r="L6" s="22">
        <v>18294</v>
      </c>
      <c r="M6" s="22">
        <v>18294</v>
      </c>
      <c r="N6" s="22">
        <v>18294</v>
      </c>
      <c r="O6" s="139">
        <v>18294</v>
      </c>
      <c r="P6" s="28">
        <v>18294</v>
      </c>
    </row>
    <row r="7" spans="2:16" ht="26">
      <c r="B7" s="31" t="s">
        <v>66</v>
      </c>
      <c r="C7" s="7">
        <v>-39.267449999999997</v>
      </c>
      <c r="D7" s="7">
        <v>-39.267449999999997</v>
      </c>
      <c r="E7" s="7">
        <v>-39.267449999999997</v>
      </c>
      <c r="F7" s="7">
        <v>-39.267449999999997</v>
      </c>
      <c r="G7" s="7">
        <v>-39.267449999999997</v>
      </c>
      <c r="H7" s="7">
        <v>-39.267449999999997</v>
      </c>
      <c r="I7" s="7">
        <v>-39.267449999999997</v>
      </c>
      <c r="J7" s="7">
        <v>-39.267449999999997</v>
      </c>
      <c r="K7" s="7">
        <v>-39.267449999999997</v>
      </c>
      <c r="L7" s="7">
        <v>-39.267449999999997</v>
      </c>
      <c r="M7" s="7">
        <v>-39.267449999999997</v>
      </c>
      <c r="N7" s="7">
        <v>-39.267449999999997</v>
      </c>
      <c r="O7" s="140">
        <v>-39.267449999999997</v>
      </c>
      <c r="P7" s="32">
        <v>-39.267449999999997</v>
      </c>
    </row>
    <row r="8" spans="2:16" ht="34">
      <c r="B8" s="240" t="s">
        <v>1</v>
      </c>
      <c r="C8" s="241"/>
      <c r="D8" s="241"/>
      <c r="E8" s="241"/>
      <c r="F8" s="241"/>
      <c r="G8" s="241"/>
      <c r="H8" s="241"/>
      <c r="I8" s="241"/>
      <c r="J8" s="241"/>
      <c r="K8" s="241"/>
      <c r="L8" s="241"/>
      <c r="M8" s="241"/>
      <c r="N8" s="241"/>
      <c r="O8" s="241"/>
      <c r="P8" s="242"/>
    </row>
    <row r="9" spans="2:16" ht="26">
      <c r="B9" s="31" t="s">
        <v>16</v>
      </c>
      <c r="C9" s="8">
        <v>281649.90000000002</v>
      </c>
      <c r="D9" s="8">
        <v>361442</v>
      </c>
      <c r="E9" s="8">
        <v>260690.3</v>
      </c>
      <c r="F9" s="8">
        <v>211698.1</v>
      </c>
      <c r="G9" s="8">
        <v>298917.7</v>
      </c>
      <c r="H9" s="8">
        <v>281376.8</v>
      </c>
      <c r="I9" s="8">
        <v>215129</v>
      </c>
      <c r="J9" s="8">
        <v>244430</v>
      </c>
      <c r="K9" s="8">
        <v>231270.3</v>
      </c>
      <c r="L9" s="8">
        <v>178536.5</v>
      </c>
      <c r="M9" s="8">
        <v>162419.29999999999</v>
      </c>
      <c r="N9" s="8">
        <v>150717.79999999999</v>
      </c>
      <c r="O9" s="141">
        <v>192647.7</v>
      </c>
      <c r="P9" s="33">
        <v>184792.2</v>
      </c>
    </row>
    <row r="10" spans="2:16" ht="26">
      <c r="B10" s="31" t="s">
        <v>49</v>
      </c>
      <c r="C10" s="9">
        <f>(C9/C6)*1000</f>
        <v>15395.752705805184</v>
      </c>
      <c r="D10" s="9">
        <f>(D9/D6)*1000</f>
        <v>19757.406800043729</v>
      </c>
      <c r="E10" s="9">
        <f t="shared" ref="E10:O10" si="0">(E9/E6)*1000</f>
        <v>14250.043730184758</v>
      </c>
      <c r="F10" s="9">
        <f t="shared" si="0"/>
        <v>11571.996282934295</v>
      </c>
      <c r="G10" s="9">
        <f t="shared" si="0"/>
        <v>16339.657811304252</v>
      </c>
      <c r="H10" s="9">
        <f t="shared" si="0"/>
        <v>15380.824313982726</v>
      </c>
      <c r="I10" s="9">
        <f t="shared" si="0"/>
        <v>11759.538646550782</v>
      </c>
      <c r="J10" s="9">
        <f t="shared" si="0"/>
        <v>13361.211326117853</v>
      </c>
      <c r="K10" s="9">
        <f t="shared" si="0"/>
        <v>12641.866185634633</v>
      </c>
      <c r="L10" s="9">
        <f t="shared" si="0"/>
        <v>9759.2926642615057</v>
      </c>
      <c r="M10" s="9">
        <f t="shared" si="0"/>
        <v>8878.2824969935482</v>
      </c>
      <c r="N10" s="9">
        <f t="shared" si="0"/>
        <v>8238.6465507816774</v>
      </c>
      <c r="O10" s="120">
        <f t="shared" si="0"/>
        <v>10530.649393243686</v>
      </c>
      <c r="P10" s="34">
        <f t="shared" ref="P10" si="1">(P9/P6)*1000</f>
        <v>10101.246310265662</v>
      </c>
    </row>
    <row r="11" spans="2:16" ht="26">
      <c r="B11" s="31" t="s">
        <v>21</v>
      </c>
      <c r="C11" s="9">
        <f>C9*Factors!C12</f>
        <v>216.58877310000003</v>
      </c>
      <c r="D11" s="9">
        <f>D9*Factors!C13</f>
        <v>274.33447799999999</v>
      </c>
      <c r="E11" s="9">
        <f>E9*Factors!C14</f>
        <v>194.47496380000001</v>
      </c>
      <c r="F11" s="9">
        <f>F9*Factors!C15</f>
        <v>166.39470660000001</v>
      </c>
      <c r="G11" s="9">
        <f>G9*Factors!C16</f>
        <v>220.0034272</v>
      </c>
      <c r="H11" s="9">
        <f>H9*Factors!C17</f>
        <v>204.27955679999999</v>
      </c>
      <c r="I11" s="9">
        <f>I9*Factors!C18</f>
        <v>153.60210599999999</v>
      </c>
      <c r="J11" s="9">
        <f>J9*Factors!C19</f>
        <v>165.72354000000001</v>
      </c>
      <c r="K11" s="9">
        <f>K9*Factors!C20</f>
        <v>157.72634459999998</v>
      </c>
      <c r="L11" s="9">
        <f>L9*Factors!C21</f>
        <v>123.36872149999999</v>
      </c>
      <c r="M11" s="9">
        <f>M9*Factors!C22</f>
        <v>105.41012569999998</v>
      </c>
      <c r="N11" s="9">
        <f>N9*Factors!C23</f>
        <v>79.428280599999994</v>
      </c>
      <c r="O11" s="120">
        <f>O9*Factors!C24</f>
        <v>115.97391540000001</v>
      </c>
      <c r="P11" s="34">
        <f>P9*Factors!C25</f>
        <v>97.200697200000008</v>
      </c>
    </row>
    <row r="12" spans="2:16" ht="34">
      <c r="B12" s="240" t="s">
        <v>14</v>
      </c>
      <c r="C12" s="241"/>
      <c r="D12" s="241"/>
      <c r="E12" s="241"/>
      <c r="F12" s="241"/>
      <c r="G12" s="241"/>
      <c r="H12" s="241"/>
      <c r="I12" s="241"/>
      <c r="J12" s="241"/>
      <c r="K12" s="241"/>
      <c r="L12" s="241"/>
      <c r="M12" s="241"/>
      <c r="N12" s="241"/>
      <c r="O12" s="241"/>
      <c r="P12" s="242"/>
    </row>
    <row r="13" spans="2:16" ht="26">
      <c r="B13" s="31" t="s">
        <v>2</v>
      </c>
      <c r="C13" s="8">
        <v>15577.230235700001</v>
      </c>
      <c r="D13" s="8">
        <v>16498.4945787</v>
      </c>
      <c r="E13" s="8">
        <v>12217.313026</v>
      </c>
      <c r="F13" s="8">
        <v>15419.2143003</v>
      </c>
      <c r="G13" s="8">
        <v>20036.891692099998</v>
      </c>
      <c r="H13" s="8">
        <v>16068.418091</v>
      </c>
      <c r="I13" s="8">
        <v>11330.455083000001</v>
      </c>
      <c r="J13" s="8">
        <v>11308.0606833</v>
      </c>
      <c r="K13" s="8">
        <v>12900.5501798</v>
      </c>
      <c r="L13" s="8">
        <v>14665.36364</v>
      </c>
      <c r="M13" s="8">
        <v>12243.3</v>
      </c>
      <c r="N13" s="8">
        <v>11582.4</v>
      </c>
      <c r="O13" s="119">
        <v>12696</v>
      </c>
      <c r="P13" s="35">
        <v>12139.2</v>
      </c>
    </row>
    <row r="14" spans="2:16" ht="26">
      <c r="B14" s="31" t="s">
        <v>142</v>
      </c>
      <c r="C14" s="9">
        <f>(C13/C6)*1000</f>
        <v>851.49394532087035</v>
      </c>
      <c r="D14" s="9">
        <f>(D13/D6)*1000</f>
        <v>901.85277023614299</v>
      </c>
      <c r="E14" s="9">
        <f t="shared" ref="E14:O14" si="2">(E13/E6)*1000</f>
        <v>667.83169487263581</v>
      </c>
      <c r="F14" s="9">
        <f t="shared" si="2"/>
        <v>842.85636275828142</v>
      </c>
      <c r="G14" s="9">
        <f t="shared" si="2"/>
        <v>1095.2712196403193</v>
      </c>
      <c r="H14" s="9">
        <f t="shared" si="2"/>
        <v>878.34361490106039</v>
      </c>
      <c r="I14" s="9">
        <f t="shared" si="2"/>
        <v>619.35361774352248</v>
      </c>
      <c r="J14" s="9">
        <f t="shared" si="2"/>
        <v>618.12947869793379</v>
      </c>
      <c r="K14" s="9">
        <f t="shared" si="2"/>
        <v>705.17930358587523</v>
      </c>
      <c r="L14" s="9">
        <f t="shared" si="2"/>
        <v>801.64882693779384</v>
      </c>
      <c r="M14" s="9">
        <f t="shared" si="2"/>
        <v>669.25221384060342</v>
      </c>
      <c r="N14" s="9">
        <f t="shared" si="2"/>
        <v>633.12561495572322</v>
      </c>
      <c r="O14" s="120">
        <f t="shared" si="2"/>
        <v>693.99803214168571</v>
      </c>
      <c r="P14" s="34">
        <f t="shared" ref="P14" si="3">(P13/P6)*1000</f>
        <v>663.56182354870452</v>
      </c>
    </row>
    <row r="15" spans="2:16" ht="26">
      <c r="B15" s="29" t="s">
        <v>30</v>
      </c>
      <c r="C15" s="10">
        <f>C13*Factors!C5</f>
        <v>104.52566408107268</v>
      </c>
      <c r="D15" s="10">
        <f>D13*Factors!C5</f>
        <v>110.70749267249946</v>
      </c>
      <c r="E15" s="10">
        <f>E13*Factors!C5</f>
        <v>81.980091326011234</v>
      </c>
      <c r="F15" s="10">
        <f>F13*Factors!C5</f>
        <v>103.4653523097782</v>
      </c>
      <c r="G15" s="10">
        <f>G13*Factors!C5</f>
        <v>134.45069364368709</v>
      </c>
      <c r="H15" s="10">
        <f>H13*Factors!C5</f>
        <v>107.82161181933778</v>
      </c>
      <c r="I15" s="10">
        <f>I13*Factors!C5</f>
        <v>76.029135088284207</v>
      </c>
      <c r="J15" s="10">
        <f>J13*Factors!C5</f>
        <v>75.878865145237782</v>
      </c>
      <c r="K15" s="10">
        <f>K13*Factors!C5</f>
        <v>86.564720053019187</v>
      </c>
      <c r="L15" s="10">
        <f>L13*Factors!C5</f>
        <v>98.406895851631631</v>
      </c>
      <c r="M15" s="10">
        <f>M13*Factors!C5</f>
        <v>82.154468007469163</v>
      </c>
      <c r="N15" s="10">
        <f>N13*Factors!C5</f>
        <v>77.719725094517884</v>
      </c>
      <c r="O15" s="121">
        <f>O13*Factors!C5</f>
        <v>85.192156185246503</v>
      </c>
      <c r="P15" s="36">
        <f>P13*Factors!C5</f>
        <v>81.455940639882201</v>
      </c>
    </row>
    <row r="16" spans="2:16" ht="34">
      <c r="B16" s="243" t="s">
        <v>15</v>
      </c>
      <c r="C16" s="244"/>
      <c r="D16" s="244"/>
      <c r="E16" s="244"/>
      <c r="F16" s="244"/>
      <c r="G16" s="244"/>
      <c r="H16" s="244"/>
      <c r="I16" s="244"/>
      <c r="J16" s="244"/>
      <c r="K16" s="244"/>
      <c r="L16" s="244"/>
      <c r="M16" s="244"/>
      <c r="N16" s="244"/>
      <c r="O16" s="244"/>
      <c r="P16" s="245"/>
    </row>
    <row r="17" spans="2:16" ht="26">
      <c r="B17" s="31" t="s">
        <v>5</v>
      </c>
      <c r="C17" s="11">
        <v>217.9</v>
      </c>
      <c r="D17" s="11">
        <v>249</v>
      </c>
      <c r="E17" s="11">
        <v>157.1</v>
      </c>
      <c r="F17" s="11">
        <v>159.69999999999999</v>
      </c>
      <c r="G17" s="11">
        <v>157.80000000000001</v>
      </c>
      <c r="H17" s="11">
        <v>165</v>
      </c>
      <c r="I17" s="11">
        <v>159.9</v>
      </c>
      <c r="J17" s="11">
        <v>188.2</v>
      </c>
      <c r="K17" s="11">
        <v>209.1</v>
      </c>
      <c r="L17" s="11">
        <v>190.9</v>
      </c>
      <c r="M17" s="11">
        <v>74.2</v>
      </c>
      <c r="N17" s="11">
        <v>109.4</v>
      </c>
      <c r="O17" s="142">
        <v>279.3</v>
      </c>
      <c r="P17" s="37">
        <v>296.5</v>
      </c>
    </row>
    <row r="18" spans="2:16" ht="26">
      <c r="B18" s="31" t="s">
        <v>144</v>
      </c>
      <c r="C18" s="109">
        <f>(C17/C6)*1000</f>
        <v>11.911009074013338</v>
      </c>
      <c r="D18" s="109">
        <f>(D17/D6)*1000</f>
        <v>13.611020006559526</v>
      </c>
      <c r="E18" s="109">
        <f t="shared" ref="E18:O18" si="4">(E17/E6)*1000</f>
        <v>8.5875150322510105</v>
      </c>
      <c r="F18" s="109">
        <f t="shared" si="4"/>
        <v>8.7296381327211101</v>
      </c>
      <c r="G18" s="109">
        <f t="shared" si="4"/>
        <v>8.6257789439160373</v>
      </c>
      <c r="H18" s="109">
        <f t="shared" si="4"/>
        <v>9.0193506067563138</v>
      </c>
      <c r="I18" s="109">
        <f t="shared" si="4"/>
        <v>8.7405706789111175</v>
      </c>
      <c r="J18" s="109">
        <f t="shared" si="4"/>
        <v>10.287525964797201</v>
      </c>
      <c r="K18" s="109">
        <f t="shared" si="4"/>
        <v>11.429977041653002</v>
      </c>
      <c r="L18" s="109">
        <f t="shared" si="4"/>
        <v>10.435115338362305</v>
      </c>
      <c r="M18" s="109">
        <f t="shared" si="4"/>
        <v>4.0559746364928397</v>
      </c>
      <c r="N18" s="109">
        <f t="shared" si="4"/>
        <v>5.9801027659341859</v>
      </c>
      <c r="O18" s="124">
        <f t="shared" si="4"/>
        <v>15.267300754345687</v>
      </c>
      <c r="P18" s="111">
        <f t="shared" ref="P18" si="5">(P17/P6)*1000</f>
        <v>16.207499726686347</v>
      </c>
    </row>
    <row r="19" spans="2:16" ht="27" thickBot="1">
      <c r="B19" s="29" t="s">
        <v>21</v>
      </c>
      <c r="C19" s="134">
        <f>(C17*Factors!C27)/1000</f>
        <v>0.69270409999999993</v>
      </c>
      <c r="D19" s="134">
        <f>(D17*Factors!C27)/1000</f>
        <v>0.79157099999999991</v>
      </c>
      <c r="E19" s="134">
        <f>(E17*Factors!C27)/1000</f>
        <v>0.49942089999999995</v>
      </c>
      <c r="F19" s="134">
        <f>(F17*Factors!C27)/1000</f>
        <v>0.50768629999999992</v>
      </c>
      <c r="G19" s="134">
        <f>(G17*Factors!C27)/1000</f>
        <v>0.50164620000000004</v>
      </c>
      <c r="H19" s="134">
        <f>(H17*Factors!C27)/1000</f>
        <v>0.52453499999999997</v>
      </c>
      <c r="I19" s="134">
        <f>(I17*Factors!C27)/1000</f>
        <v>0.5083221</v>
      </c>
      <c r="J19" s="134">
        <f>(J17*Factors!C27)/1000</f>
        <v>0.59828779999999993</v>
      </c>
      <c r="K19" s="134">
        <f>(K17*Factors!C27)/1000</f>
        <v>0.66472889999999996</v>
      </c>
      <c r="L19" s="134">
        <f>(L17*Factors!C27)/1000</f>
        <v>0.6068711</v>
      </c>
      <c r="M19" s="134">
        <f>(M17*Factors!C27)/1000</f>
        <v>0.2358818</v>
      </c>
      <c r="N19" s="134">
        <f>(N17*Factors!C27)/1000</f>
        <v>0.3477826</v>
      </c>
      <c r="O19" s="137">
        <f>(O17*Factors!C27)/1000</f>
        <v>0.88789469999999993</v>
      </c>
      <c r="P19" s="135">
        <f>(P17*Factors!C27)/1000</f>
        <v>0.94257349999999995</v>
      </c>
    </row>
    <row r="20" spans="2:16" ht="41" thickTop="1" thickBot="1">
      <c r="B20" s="246" t="s">
        <v>28</v>
      </c>
      <c r="C20" s="247"/>
      <c r="D20" s="247"/>
      <c r="E20" s="247"/>
      <c r="F20" s="247"/>
      <c r="G20" s="247"/>
      <c r="H20" s="247"/>
      <c r="I20" s="247"/>
      <c r="J20" s="247"/>
      <c r="K20" s="247"/>
      <c r="L20" s="247"/>
      <c r="M20" s="247"/>
      <c r="N20" s="247"/>
      <c r="O20" s="247"/>
      <c r="P20" s="248"/>
    </row>
    <row r="21" spans="2:16" ht="31" thickTop="1" thickBot="1">
      <c r="B21" s="17" t="s">
        <v>31</v>
      </c>
      <c r="C21" s="18">
        <f t="shared" ref="C21:O21" si="6">C7+C11+C15+C19</f>
        <v>282.53969128107269</v>
      </c>
      <c r="D21" s="18">
        <f t="shared" si="6"/>
        <v>346.5660916724994</v>
      </c>
      <c r="E21" s="18">
        <f t="shared" si="6"/>
        <v>237.68702602601124</v>
      </c>
      <c r="F21" s="18">
        <f t="shared" si="6"/>
        <v>231.10029520977821</v>
      </c>
      <c r="G21" s="18">
        <f t="shared" si="6"/>
        <v>315.68831704368711</v>
      </c>
      <c r="H21" s="18">
        <f t="shared" si="6"/>
        <v>273.3582536193378</v>
      </c>
      <c r="I21" s="18">
        <f t="shared" si="6"/>
        <v>190.87211318828417</v>
      </c>
      <c r="J21" s="18">
        <f t="shared" si="6"/>
        <v>202.93324294523782</v>
      </c>
      <c r="K21" s="18">
        <f t="shared" si="6"/>
        <v>205.68834355301917</v>
      </c>
      <c r="L21" s="18">
        <f t="shared" si="6"/>
        <v>183.11503845163165</v>
      </c>
      <c r="M21" s="18">
        <f t="shared" si="6"/>
        <v>148.53302550746915</v>
      </c>
      <c r="N21" s="18">
        <f t="shared" si="6"/>
        <v>118.22833829451788</v>
      </c>
      <c r="O21" s="18">
        <f t="shared" si="6"/>
        <v>162.78651628524653</v>
      </c>
      <c r="P21" s="18">
        <f t="shared" ref="P21" si="7">P7+P11+P15+P19</f>
        <v>140.33176133988221</v>
      </c>
    </row>
    <row r="22" spans="2:16" ht="31" thickTop="1" thickBot="1">
      <c r="B22" s="17" t="s">
        <v>145</v>
      </c>
      <c r="C22" s="19">
        <f>(C21/C6)*1000</f>
        <v>15.444391127204149</v>
      </c>
      <c r="D22" s="19">
        <f>(D21/D6)*1000</f>
        <v>18.944249025500131</v>
      </c>
      <c r="E22" s="19">
        <f t="shared" ref="E22:O22" si="8">(E21/E6)*1000</f>
        <v>12.992621953974595</v>
      </c>
      <c r="F22" s="19">
        <f t="shared" si="8"/>
        <v>12.632573259526524</v>
      </c>
      <c r="G22" s="19">
        <f t="shared" si="8"/>
        <v>17.256385538629445</v>
      </c>
      <c r="H22" s="19">
        <f t="shared" si="8"/>
        <v>14.942508670566186</v>
      </c>
      <c r="I22" s="19">
        <f t="shared" si="8"/>
        <v>10.433590969076429</v>
      </c>
      <c r="J22" s="19">
        <f t="shared" si="8"/>
        <v>11.092885259934286</v>
      </c>
      <c r="K22" s="19">
        <f t="shared" si="8"/>
        <v>11.243486583197726</v>
      </c>
      <c r="L22" s="19">
        <f t="shared" si="8"/>
        <v>10.009568079787453</v>
      </c>
      <c r="M22" s="19">
        <f t="shared" si="8"/>
        <v>8.1192208105099564</v>
      </c>
      <c r="N22" s="19">
        <f t="shared" si="8"/>
        <v>6.462683846863337</v>
      </c>
      <c r="O22" s="19">
        <f t="shared" si="8"/>
        <v>8.8983555419944533</v>
      </c>
      <c r="P22" s="19">
        <f t="shared" ref="P22" si="9">(P21/P6)*1000</f>
        <v>7.670917313866962</v>
      </c>
    </row>
    <row r="23" spans="2:16" ht="14" customHeight="1" thickTop="1">
      <c r="B23" s="41"/>
      <c r="C23" s="3"/>
      <c r="D23" s="3"/>
      <c r="E23" s="3"/>
      <c r="F23" s="3"/>
      <c r="G23" s="3"/>
      <c r="H23" s="3"/>
      <c r="I23" s="3"/>
      <c r="J23" s="3"/>
      <c r="K23" s="3"/>
      <c r="L23" s="3"/>
      <c r="M23" s="1"/>
      <c r="N23" s="1"/>
      <c r="O23" s="1"/>
      <c r="P23" s="145"/>
    </row>
    <row r="24" spans="2:16" ht="26">
      <c r="B24" s="224" t="s">
        <v>19</v>
      </c>
      <c r="C24" s="225"/>
      <c r="D24" s="225"/>
      <c r="E24" s="226"/>
      <c r="F24" s="226"/>
      <c r="G24" s="227"/>
      <c r="H24" s="249" t="s">
        <v>27</v>
      </c>
      <c r="I24" s="250"/>
      <c r="J24" s="250"/>
      <c r="K24" s="250"/>
      <c r="L24" s="250"/>
      <c r="M24" s="250"/>
      <c r="N24" s="250"/>
      <c r="O24" s="250"/>
      <c r="P24" s="251"/>
    </row>
    <row r="25" spans="2:16" ht="26" customHeight="1">
      <c r="B25" s="204" t="s">
        <v>21</v>
      </c>
      <c r="C25" s="206" t="s">
        <v>16</v>
      </c>
      <c r="D25" s="206" t="s">
        <v>0</v>
      </c>
      <c r="E25" s="207" t="s">
        <v>2</v>
      </c>
      <c r="F25" s="209" t="s">
        <v>5</v>
      </c>
      <c r="G25" s="211" t="s">
        <v>22</v>
      </c>
      <c r="H25" s="197" t="s">
        <v>35</v>
      </c>
      <c r="I25" s="198"/>
      <c r="J25" s="198"/>
      <c r="K25" s="198"/>
      <c r="L25" s="198"/>
      <c r="M25" s="198"/>
      <c r="N25" s="198"/>
      <c r="O25" s="198"/>
      <c r="P25" s="199"/>
    </row>
    <row r="26" spans="2:16" ht="26" customHeight="1">
      <c r="B26" s="205"/>
      <c r="C26" s="206"/>
      <c r="D26" s="206"/>
      <c r="E26" s="208"/>
      <c r="F26" s="210"/>
      <c r="G26" s="212"/>
      <c r="H26" s="197" t="s">
        <v>33</v>
      </c>
      <c r="I26" s="198"/>
      <c r="J26" s="198"/>
      <c r="K26" s="198"/>
      <c r="L26" s="198"/>
      <c r="M26" s="198"/>
      <c r="N26" s="198"/>
      <c r="O26" s="198"/>
      <c r="P26" s="199"/>
    </row>
    <row r="27" spans="2:16" ht="26" customHeight="1">
      <c r="B27" s="216" t="s">
        <v>48</v>
      </c>
      <c r="C27" s="218" t="s">
        <v>20</v>
      </c>
      <c r="D27" s="220" t="s">
        <v>26</v>
      </c>
      <c r="E27" s="222" t="s">
        <v>23</v>
      </c>
      <c r="F27" s="200" t="s">
        <v>24</v>
      </c>
      <c r="G27" s="202" t="s">
        <v>25</v>
      </c>
      <c r="H27" s="197" t="s">
        <v>36</v>
      </c>
      <c r="I27" s="198"/>
      <c r="J27" s="198"/>
      <c r="K27" s="198"/>
      <c r="L27" s="198"/>
      <c r="M27" s="198"/>
      <c r="N27" s="198"/>
      <c r="O27" s="198"/>
      <c r="P27" s="199"/>
    </row>
    <row r="28" spans="2:16" ht="26" customHeight="1" thickBot="1">
      <c r="B28" s="217"/>
      <c r="C28" s="219"/>
      <c r="D28" s="221"/>
      <c r="E28" s="223"/>
      <c r="F28" s="201"/>
      <c r="G28" s="203"/>
      <c r="H28" s="213"/>
      <c r="I28" s="214"/>
      <c r="J28" s="214"/>
      <c r="K28" s="214"/>
      <c r="L28" s="214"/>
      <c r="M28" s="214"/>
      <c r="N28" s="214"/>
      <c r="O28" s="214"/>
      <c r="P28" s="215"/>
    </row>
    <row r="29" spans="2:16" ht="17" thickTop="1"/>
  </sheetData>
  <mergeCells count="25">
    <mergeCell ref="B12:P12"/>
    <mergeCell ref="B24:G24"/>
    <mergeCell ref="B25:B26"/>
    <mergeCell ref="C25:C26"/>
    <mergeCell ref="D25:D26"/>
    <mergeCell ref="E25:E26"/>
    <mergeCell ref="F25:F26"/>
    <mergeCell ref="G25:G26"/>
    <mergeCell ref="B16:P16"/>
    <mergeCell ref="B20:P20"/>
    <mergeCell ref="H24:P24"/>
    <mergeCell ref="H25:P25"/>
    <mergeCell ref="H26:P26"/>
    <mergeCell ref="B2:G2"/>
    <mergeCell ref="B3:D3"/>
    <mergeCell ref="B4:J4"/>
    <mergeCell ref="M2:P4"/>
    <mergeCell ref="B8:P8"/>
    <mergeCell ref="H27:P28"/>
    <mergeCell ref="G27:G28"/>
    <mergeCell ref="B27:B28"/>
    <mergeCell ref="C27:C28"/>
    <mergeCell ref="D27:D28"/>
    <mergeCell ref="E27:E28"/>
    <mergeCell ref="F27:F28"/>
  </mergeCells>
  <pageMargins left="0.7" right="0.7" top="0.75" bottom="0.75" header="0.3" footer="0.3"/>
  <pageSetup scale="36" orientation="landscape"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8A19F-BD6D-1D43-994E-087149FB00DD}">
  <sheetPr>
    <pageSetUpPr fitToPage="1"/>
  </sheetPr>
  <dimension ref="B1:P34"/>
  <sheetViews>
    <sheetView zoomScale="70" zoomScaleNormal="70" workbookViewId="0">
      <selection activeCell="P25" sqref="P25"/>
    </sheetView>
  </sheetViews>
  <sheetFormatPr baseColWidth="10" defaultColWidth="11.1640625" defaultRowHeight="16"/>
  <cols>
    <col min="1" max="1" width="7.83203125" customWidth="1"/>
    <col min="2" max="2" width="41.1640625" customWidth="1"/>
    <col min="3" max="16" width="17.83203125" customWidth="1"/>
  </cols>
  <sheetData>
    <row r="1" spans="2:16" ht="17" thickBot="1"/>
    <row r="2" spans="2:16" ht="66" customHeight="1" thickTop="1">
      <c r="B2" s="228" t="s">
        <v>87</v>
      </c>
      <c r="C2" s="229"/>
      <c r="D2" s="229"/>
      <c r="E2" s="229"/>
      <c r="F2" s="229"/>
      <c r="G2" s="229"/>
      <c r="H2" s="24"/>
      <c r="I2" s="24"/>
      <c r="J2" s="24"/>
      <c r="K2" s="24"/>
      <c r="L2" s="24"/>
      <c r="M2" s="234"/>
      <c r="N2" s="234"/>
      <c r="O2" s="234"/>
      <c r="P2" s="235"/>
    </row>
    <row r="3" spans="2:16" ht="43" customHeight="1">
      <c r="B3" s="230" t="s">
        <v>29</v>
      </c>
      <c r="C3" s="231"/>
      <c r="D3" s="231"/>
      <c r="E3" s="21"/>
      <c r="F3" s="21"/>
      <c r="G3" s="21"/>
      <c r="H3" s="21"/>
      <c r="I3" s="21"/>
      <c r="J3" s="21"/>
      <c r="K3" s="21"/>
      <c r="L3" s="21"/>
      <c r="M3" s="236"/>
      <c r="N3" s="236"/>
      <c r="O3" s="236"/>
      <c r="P3" s="237"/>
    </row>
    <row r="4" spans="2:16" ht="111" customHeight="1" thickBot="1">
      <c r="B4" s="232" t="s">
        <v>77</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23" t="s">
        <v>65</v>
      </c>
      <c r="P5" s="26">
        <v>2023</v>
      </c>
    </row>
    <row r="6" spans="2:16" ht="26">
      <c r="B6" s="27" t="s">
        <v>26</v>
      </c>
      <c r="C6" s="22">
        <v>58450</v>
      </c>
      <c r="D6" s="22">
        <v>58450</v>
      </c>
      <c r="E6" s="22">
        <v>58450</v>
      </c>
      <c r="F6" s="22">
        <v>58450</v>
      </c>
      <c r="G6" s="22">
        <v>58450</v>
      </c>
      <c r="H6" s="22">
        <v>58450</v>
      </c>
      <c r="I6" s="22">
        <v>58450</v>
      </c>
      <c r="J6" s="22">
        <v>58450</v>
      </c>
      <c r="K6" s="22">
        <v>58450</v>
      </c>
      <c r="L6" s="22">
        <v>58450</v>
      </c>
      <c r="M6" s="22">
        <v>58450</v>
      </c>
      <c r="N6" s="22">
        <v>58450</v>
      </c>
      <c r="O6" s="22">
        <v>58450</v>
      </c>
      <c r="P6" s="28">
        <v>22995</v>
      </c>
    </row>
    <row r="7" spans="2:16" ht="26">
      <c r="B7" s="29" t="s">
        <v>6</v>
      </c>
      <c r="C7" s="4">
        <v>445</v>
      </c>
      <c r="D7" s="5">
        <v>596</v>
      </c>
      <c r="E7" s="5">
        <v>481</v>
      </c>
      <c r="F7" s="5">
        <v>656</v>
      </c>
      <c r="G7" s="5">
        <v>453</v>
      </c>
      <c r="H7" s="4">
        <v>515</v>
      </c>
      <c r="I7" s="6">
        <v>463</v>
      </c>
      <c r="J7" s="6">
        <v>443</v>
      </c>
      <c r="K7" s="6">
        <v>427</v>
      </c>
      <c r="L7" s="6">
        <v>429</v>
      </c>
      <c r="M7" s="6">
        <v>403</v>
      </c>
      <c r="N7" s="6">
        <v>375</v>
      </c>
      <c r="O7" s="16">
        <v>445</v>
      </c>
      <c r="P7" s="132">
        <v>426</v>
      </c>
    </row>
    <row r="8" spans="2:16" ht="26">
      <c r="B8" s="31" t="s">
        <v>66</v>
      </c>
      <c r="C8" s="7">
        <v>-50.315249999999999</v>
      </c>
      <c r="D8" s="7">
        <v>-50.315249999999999</v>
      </c>
      <c r="E8" s="7">
        <v>-50.315249999999999</v>
      </c>
      <c r="F8" s="7">
        <v>-50.315249999999999</v>
      </c>
      <c r="G8" s="7">
        <v>-50.315249999999999</v>
      </c>
      <c r="H8" s="7">
        <v>-50.315249999999999</v>
      </c>
      <c r="I8" s="7">
        <v>-50.315249999999999</v>
      </c>
      <c r="J8" s="7">
        <v>-50.315249999999999</v>
      </c>
      <c r="K8" s="7">
        <v>-50.315249999999999</v>
      </c>
      <c r="L8" s="7">
        <v>-50.315249999999999</v>
      </c>
      <c r="M8" s="7">
        <v>-50.315249999999999</v>
      </c>
      <c r="N8" s="7">
        <v>-50.315249999999999</v>
      </c>
      <c r="O8" s="7">
        <v>-50.315249999999999</v>
      </c>
      <c r="P8" s="32">
        <v>-25.019775000000003</v>
      </c>
    </row>
    <row r="9" spans="2:16" ht="34">
      <c r="B9" s="243" t="s">
        <v>1</v>
      </c>
      <c r="C9" s="244"/>
      <c r="D9" s="244"/>
      <c r="E9" s="244"/>
      <c r="F9" s="244"/>
      <c r="G9" s="244"/>
      <c r="H9" s="244"/>
      <c r="I9" s="244"/>
      <c r="J9" s="244"/>
      <c r="K9" s="244"/>
      <c r="L9" s="244"/>
      <c r="M9" s="244"/>
      <c r="N9" s="244"/>
      <c r="O9" s="244"/>
      <c r="P9" s="245"/>
    </row>
    <row r="10" spans="2:16" ht="26">
      <c r="B10" s="27" t="s">
        <v>16</v>
      </c>
      <c r="C10" s="117">
        <v>523620.4</v>
      </c>
      <c r="D10" s="117">
        <v>473268.9</v>
      </c>
      <c r="E10" s="117">
        <v>461172.4</v>
      </c>
      <c r="F10" s="117">
        <v>449662</v>
      </c>
      <c r="G10" s="117">
        <v>421299.9</v>
      </c>
      <c r="H10" s="117">
        <v>419154.8</v>
      </c>
      <c r="I10" s="117">
        <v>404790.8</v>
      </c>
      <c r="J10" s="117">
        <v>477360</v>
      </c>
      <c r="K10" s="117">
        <v>466318.1</v>
      </c>
      <c r="L10" s="117">
        <v>521729.8</v>
      </c>
      <c r="M10" s="117">
        <v>497089.9</v>
      </c>
      <c r="N10" s="117">
        <v>370349.9</v>
      </c>
      <c r="O10" s="118">
        <v>560706.6</v>
      </c>
      <c r="P10" s="130">
        <v>444613</v>
      </c>
    </row>
    <row r="11" spans="2:16" ht="26">
      <c r="B11" s="31" t="s">
        <v>49</v>
      </c>
      <c r="C11" s="9">
        <f t="shared" ref="C11:O11" si="0">(C10/C6)*1000</f>
        <v>8958.432848588538</v>
      </c>
      <c r="D11" s="9">
        <f t="shared" si="0"/>
        <v>8096.9871685201033</v>
      </c>
      <c r="E11" s="9">
        <f t="shared" si="0"/>
        <v>7890.0325064157405</v>
      </c>
      <c r="F11" s="9">
        <f t="shared" si="0"/>
        <v>7693.1052181351579</v>
      </c>
      <c r="G11" s="9">
        <f t="shared" si="0"/>
        <v>7207.8682634730549</v>
      </c>
      <c r="H11" s="9">
        <f t="shared" si="0"/>
        <v>7171.1685201026512</v>
      </c>
      <c r="I11" s="9">
        <f t="shared" si="0"/>
        <v>6925.4200171086395</v>
      </c>
      <c r="J11" s="9">
        <f t="shared" si="0"/>
        <v>8166.9803250641571</v>
      </c>
      <c r="K11" s="9">
        <f t="shared" si="0"/>
        <v>7978.0684345594518</v>
      </c>
      <c r="L11" s="9">
        <f t="shared" si="0"/>
        <v>8926.0872540633009</v>
      </c>
      <c r="M11" s="9">
        <f t="shared" si="0"/>
        <v>8504.5320786997436</v>
      </c>
      <c r="N11" s="9">
        <f t="shared" si="0"/>
        <v>6336.1830624465365</v>
      </c>
      <c r="O11" s="9">
        <f t="shared" si="0"/>
        <v>9592.9272882805817</v>
      </c>
      <c r="P11" s="34">
        <f t="shared" ref="P11" si="1">(P10/P6)*1000</f>
        <v>19335.203305066319</v>
      </c>
    </row>
    <row r="12" spans="2:16" ht="26">
      <c r="B12" s="31" t="s">
        <v>17</v>
      </c>
      <c r="C12" s="9">
        <f t="shared" ref="C12:O12" si="2">C10/C7</f>
        <v>1176.6750561797753</v>
      </c>
      <c r="D12" s="9">
        <f t="shared" si="2"/>
        <v>794.07533557046986</v>
      </c>
      <c r="E12" s="9">
        <f t="shared" si="2"/>
        <v>958.77837837837842</v>
      </c>
      <c r="F12" s="9">
        <f t="shared" si="2"/>
        <v>685.46036585365857</v>
      </c>
      <c r="G12" s="9">
        <f t="shared" si="2"/>
        <v>930.02185430463578</v>
      </c>
      <c r="H12" s="9">
        <f t="shared" si="2"/>
        <v>813.89281553398052</v>
      </c>
      <c r="I12" s="9">
        <f t="shared" si="2"/>
        <v>874.27818574514038</v>
      </c>
      <c r="J12" s="9">
        <f t="shared" si="2"/>
        <v>1077.5620767494356</v>
      </c>
      <c r="K12" s="9">
        <f t="shared" si="2"/>
        <v>1092.0798594847774</v>
      </c>
      <c r="L12" s="9">
        <f t="shared" si="2"/>
        <v>1216.15337995338</v>
      </c>
      <c r="M12" s="9">
        <f t="shared" si="2"/>
        <v>1233.4736972704716</v>
      </c>
      <c r="N12" s="9">
        <f t="shared" si="2"/>
        <v>987.59973333333335</v>
      </c>
      <c r="O12" s="9">
        <f t="shared" si="2"/>
        <v>1260.014831460674</v>
      </c>
      <c r="P12" s="34">
        <f>P10/P7</f>
        <v>1043.6924882629107</v>
      </c>
    </row>
    <row r="13" spans="2:16" ht="26">
      <c r="B13" s="31" t="s">
        <v>21</v>
      </c>
      <c r="C13" s="9">
        <f>C10*Factors!C12</f>
        <v>402.66408760000002</v>
      </c>
      <c r="D13" s="9">
        <f>D10*Factors!C13</f>
        <v>359.21109510000002</v>
      </c>
      <c r="E13" s="9">
        <f>E10*Factors!C14</f>
        <v>344.03461040000002</v>
      </c>
      <c r="F13" s="9">
        <f>F10*Factors!C15</f>
        <v>353.43433199999998</v>
      </c>
      <c r="G13" s="9">
        <f>G10*Factors!C16</f>
        <v>310.07672640000004</v>
      </c>
      <c r="H13" s="9">
        <f>H10*Factors!C17</f>
        <v>304.30638479999999</v>
      </c>
      <c r="I13" s="9">
        <f>I10*Factors!C18</f>
        <v>289.02063119999997</v>
      </c>
      <c r="J13" s="9">
        <f>J10*Factors!C19</f>
        <v>323.65008</v>
      </c>
      <c r="K13" s="9">
        <f>K10*Factors!C20</f>
        <v>318.02894419999996</v>
      </c>
      <c r="L13" s="9">
        <f>L10*Factors!C21</f>
        <v>360.5152918</v>
      </c>
      <c r="M13" s="9">
        <f>M10*Factors!C22</f>
        <v>322.61134509999999</v>
      </c>
      <c r="N13" s="9">
        <f>N10*Factors!C23</f>
        <v>195.17439730000001</v>
      </c>
      <c r="O13" s="9">
        <f>O10*Factors!C24</f>
        <v>337.54537319999997</v>
      </c>
      <c r="P13" s="34">
        <f>P10*Factors!C25</f>
        <v>233.86643799999999</v>
      </c>
    </row>
    <row r="14" spans="2:16" ht="34">
      <c r="B14" s="240" t="s">
        <v>14</v>
      </c>
      <c r="C14" s="241"/>
      <c r="D14" s="241"/>
      <c r="E14" s="241"/>
      <c r="F14" s="241"/>
      <c r="G14" s="241"/>
      <c r="H14" s="241"/>
      <c r="I14" s="241"/>
      <c r="J14" s="241"/>
      <c r="K14" s="241"/>
      <c r="L14" s="241"/>
      <c r="M14" s="241"/>
      <c r="N14" s="241"/>
      <c r="O14" s="241"/>
      <c r="P14" s="242"/>
    </row>
    <row r="15" spans="2:16" ht="26">
      <c r="B15" s="31" t="s">
        <v>2</v>
      </c>
      <c r="C15" s="8">
        <v>22202</v>
      </c>
      <c r="D15" s="8">
        <v>22202</v>
      </c>
      <c r="E15" s="8">
        <v>22202</v>
      </c>
      <c r="F15" s="8">
        <v>22202</v>
      </c>
      <c r="G15" s="8">
        <v>22202</v>
      </c>
      <c r="H15" s="8">
        <v>22202</v>
      </c>
      <c r="I15" s="8">
        <v>16637.972846000001</v>
      </c>
      <c r="J15" s="8">
        <v>20087.592775000001</v>
      </c>
      <c r="K15" s="8">
        <v>24130.493453999999</v>
      </c>
      <c r="L15" s="8">
        <v>22150.781414000001</v>
      </c>
      <c r="M15" s="8">
        <v>22580.26885</v>
      </c>
      <c r="N15" s="8">
        <v>22061.248437999999</v>
      </c>
      <c r="O15" s="119">
        <v>25701.4</v>
      </c>
      <c r="P15" s="129">
        <v>21929</v>
      </c>
    </row>
    <row r="16" spans="2:16" ht="26">
      <c r="B16" s="31" t="s">
        <v>142</v>
      </c>
      <c r="C16" s="9">
        <f>(C15/C6)*1000</f>
        <v>379.84602224123182</v>
      </c>
      <c r="D16" s="9">
        <f>(D15/D6)*1000</f>
        <v>379.84602224123182</v>
      </c>
      <c r="E16" s="9">
        <f>(E15/E6)*1000</f>
        <v>379.84602224123182</v>
      </c>
      <c r="F16" s="9">
        <f>(F15/F6)*1000</f>
        <v>379.84602224123182</v>
      </c>
      <c r="G16" s="9">
        <f>(G15/G6)*1000</f>
        <v>379.84602224123182</v>
      </c>
      <c r="H16" s="9">
        <f t="shared" ref="H16:O16" si="3">(H15/H6)*1000</f>
        <v>379.84602224123182</v>
      </c>
      <c r="I16" s="9">
        <f t="shared" si="3"/>
        <v>284.65308547476474</v>
      </c>
      <c r="J16" s="9">
        <f t="shared" si="3"/>
        <v>343.6713905047049</v>
      </c>
      <c r="K16" s="9">
        <f t="shared" si="3"/>
        <v>412.8399222241232</v>
      </c>
      <c r="L16" s="9">
        <f t="shared" si="3"/>
        <v>378.96974189905904</v>
      </c>
      <c r="M16" s="9">
        <f t="shared" si="3"/>
        <v>386.31768776732252</v>
      </c>
      <c r="N16" s="9">
        <f t="shared" si="3"/>
        <v>377.4379544568007</v>
      </c>
      <c r="O16" s="120">
        <f t="shared" si="3"/>
        <v>439.71599657827204</v>
      </c>
      <c r="P16" s="34">
        <f t="shared" ref="P16" si="4">(P15/P6)*1000</f>
        <v>953.64209610784951</v>
      </c>
    </row>
    <row r="17" spans="2:16" ht="26">
      <c r="B17" s="31" t="s">
        <v>3</v>
      </c>
      <c r="C17" s="9">
        <f t="shared" ref="C17:O17" si="5">C15/C7</f>
        <v>49.892134831460673</v>
      </c>
      <c r="D17" s="9">
        <f t="shared" si="5"/>
        <v>37.25167785234899</v>
      </c>
      <c r="E17" s="9">
        <f t="shared" si="5"/>
        <v>46.158004158004161</v>
      </c>
      <c r="F17" s="9">
        <f t="shared" si="5"/>
        <v>33.844512195121951</v>
      </c>
      <c r="G17" s="9">
        <f t="shared" si="5"/>
        <v>49.011037527593821</v>
      </c>
      <c r="H17" s="9">
        <f t="shared" si="5"/>
        <v>43.110679611650482</v>
      </c>
      <c r="I17" s="9">
        <f t="shared" si="5"/>
        <v>35.935146535637152</v>
      </c>
      <c r="J17" s="9">
        <f t="shared" si="5"/>
        <v>45.344453216704288</v>
      </c>
      <c r="K17" s="9">
        <f t="shared" si="5"/>
        <v>56.511694271662762</v>
      </c>
      <c r="L17" s="9">
        <f t="shared" si="5"/>
        <v>51.63352310955711</v>
      </c>
      <c r="M17" s="9">
        <f t="shared" si="5"/>
        <v>56.030443796526058</v>
      </c>
      <c r="N17" s="9">
        <f t="shared" si="5"/>
        <v>58.829995834666661</v>
      </c>
      <c r="O17" s="120">
        <f t="shared" si="5"/>
        <v>57.755955056179779</v>
      </c>
      <c r="P17" s="34">
        <f t="shared" ref="P17" si="6">P15/P7</f>
        <v>51.476525821596248</v>
      </c>
    </row>
    <row r="18" spans="2:16" ht="26">
      <c r="B18" s="29" t="s">
        <v>30</v>
      </c>
      <c r="C18" s="10">
        <f>C15*Factors!C5</f>
        <v>148.97891080850999</v>
      </c>
      <c r="D18" s="10">
        <f>D15*Factors!C5</f>
        <v>148.97891080850999</v>
      </c>
      <c r="E18" s="10">
        <f>E15*Factors!C5</f>
        <v>148.97891080850999</v>
      </c>
      <c r="F18" s="10">
        <f>F15*Factors!C5</f>
        <v>148.97891080850999</v>
      </c>
      <c r="G18" s="10">
        <f>G15*Factors!C5</f>
        <v>148.97891080850999</v>
      </c>
      <c r="H18" s="10">
        <f>H15*Factors!C5</f>
        <v>148.97891080850999</v>
      </c>
      <c r="I18" s="10">
        <f>I15*Factors!C5</f>
        <v>111.64341377617535</v>
      </c>
      <c r="J18" s="10">
        <f>J15*Factors!C5</f>
        <v>134.79090588165008</v>
      </c>
      <c r="K18" s="10">
        <f>K15*Factors!C5</f>
        <v>161.91940510083776</v>
      </c>
      <c r="L18" s="10">
        <f>L15*Factors!C5</f>
        <v>148.6352260433793</v>
      </c>
      <c r="M18" s="10">
        <f>M15*Factors!C5</f>
        <v>151.51715426701767</v>
      </c>
      <c r="N18" s="10">
        <f>N15*Factors!C5</f>
        <v>148.03444569719764</v>
      </c>
      <c r="O18" s="121">
        <f>O15*Factors!C5</f>
        <v>172.46043501728849</v>
      </c>
      <c r="P18" s="34">
        <f>P15*Factors!C5</f>
        <v>147.14703788486693</v>
      </c>
    </row>
    <row r="19" spans="2:16" ht="34">
      <c r="B19" s="243" t="s">
        <v>15</v>
      </c>
      <c r="C19" s="244"/>
      <c r="D19" s="244"/>
      <c r="E19" s="244"/>
      <c r="F19" s="244"/>
      <c r="G19" s="244"/>
      <c r="H19" s="244"/>
      <c r="I19" s="244"/>
      <c r="J19" s="244"/>
      <c r="K19" s="244"/>
      <c r="L19" s="244"/>
      <c r="M19" s="244"/>
      <c r="N19" s="244"/>
      <c r="O19" s="244"/>
      <c r="P19" s="245"/>
    </row>
    <row r="20" spans="2:16" ht="26">
      <c r="B20" s="27" t="s">
        <v>5</v>
      </c>
      <c r="C20" s="122">
        <v>200</v>
      </c>
      <c r="D20" s="122">
        <v>294</v>
      </c>
      <c r="E20" s="122">
        <v>326</v>
      </c>
      <c r="F20" s="122">
        <v>433.5</v>
      </c>
      <c r="G20" s="122">
        <v>563.20000000000005</v>
      </c>
      <c r="H20" s="122">
        <v>431.3</v>
      </c>
      <c r="I20" s="122">
        <v>415.2</v>
      </c>
      <c r="J20" s="122">
        <v>437.6</v>
      </c>
      <c r="K20" s="122">
        <v>401.7</v>
      </c>
      <c r="L20" s="122">
        <v>380.8</v>
      </c>
      <c r="M20" s="122">
        <v>305.2</v>
      </c>
      <c r="N20" s="122">
        <v>380.6</v>
      </c>
      <c r="O20" s="123">
        <v>256.89999999999998</v>
      </c>
      <c r="P20" s="131">
        <v>873.6</v>
      </c>
    </row>
    <row r="21" spans="2:16" ht="26">
      <c r="B21" s="31" t="s">
        <v>144</v>
      </c>
      <c r="C21" s="109">
        <f>(C20/C6)*1000</f>
        <v>3.4217279726261762</v>
      </c>
      <c r="D21" s="109">
        <f>(D20/D6)*1000</f>
        <v>5.0299401197604796</v>
      </c>
      <c r="E21" s="109">
        <f>(E20/E6)*1000</f>
        <v>5.5774165953806678</v>
      </c>
      <c r="F21" s="109">
        <f t="shared" ref="F21:O21" si="7">(F20/F6)*1000</f>
        <v>7.4165953806672373</v>
      </c>
      <c r="G21" s="109">
        <f t="shared" si="7"/>
        <v>9.6355859709153133</v>
      </c>
      <c r="H21" s="109">
        <f t="shared" si="7"/>
        <v>7.3789563729683492</v>
      </c>
      <c r="I21" s="109">
        <f t="shared" si="7"/>
        <v>7.1035072711719423</v>
      </c>
      <c r="J21" s="109">
        <f t="shared" si="7"/>
        <v>7.4867408041060735</v>
      </c>
      <c r="K21" s="109">
        <f t="shared" si="7"/>
        <v>6.8725406330196748</v>
      </c>
      <c r="L21" s="109">
        <f t="shared" si="7"/>
        <v>6.5149700598802394</v>
      </c>
      <c r="M21" s="109">
        <f t="shared" si="7"/>
        <v>5.2215568862275452</v>
      </c>
      <c r="N21" s="109">
        <f t="shared" si="7"/>
        <v>6.5115483319076137</v>
      </c>
      <c r="O21" s="124">
        <f t="shared" si="7"/>
        <v>4.3952095808383236</v>
      </c>
      <c r="P21" s="111">
        <f>(P20/P6)*1000</f>
        <v>37.990867579908674</v>
      </c>
    </row>
    <row r="22" spans="2:16" ht="26">
      <c r="B22" s="31" t="s">
        <v>143</v>
      </c>
      <c r="C22" s="110">
        <f>(C20/C7)*1000</f>
        <v>449.43820224719099</v>
      </c>
      <c r="D22" s="110">
        <f>(D20/D7)*1000</f>
        <v>493.28859060402687</v>
      </c>
      <c r="E22" s="110">
        <f>(E20/E7)*1000</f>
        <v>677.7546777546778</v>
      </c>
      <c r="F22" s="110">
        <f t="shared" ref="F22:O22" si="8">(F20/F7)*1000</f>
        <v>660.82317073170725</v>
      </c>
      <c r="G22" s="110">
        <f t="shared" si="8"/>
        <v>1243.2671081677704</v>
      </c>
      <c r="H22" s="110">
        <f t="shared" si="8"/>
        <v>837.47572815533988</v>
      </c>
      <c r="I22" s="110">
        <f t="shared" si="8"/>
        <v>896.76025917926563</v>
      </c>
      <c r="J22" s="110">
        <f t="shared" si="8"/>
        <v>987.81038374717832</v>
      </c>
      <c r="K22" s="110">
        <f t="shared" si="8"/>
        <v>940.7494145199064</v>
      </c>
      <c r="L22" s="110">
        <f t="shared" si="8"/>
        <v>887.64568764568764</v>
      </c>
      <c r="M22" s="110">
        <f t="shared" si="8"/>
        <v>757.32009925558305</v>
      </c>
      <c r="N22" s="110">
        <f t="shared" si="8"/>
        <v>1014.9333333333335</v>
      </c>
      <c r="O22" s="125">
        <f t="shared" si="8"/>
        <v>577.30337078651678</v>
      </c>
      <c r="P22" s="112">
        <f t="shared" ref="P22" si="9">(P20/P7)*1000</f>
        <v>2050.7042253521126</v>
      </c>
    </row>
    <row r="23" spans="2:16" ht="27" thickBot="1">
      <c r="B23" s="29" t="s">
        <v>21</v>
      </c>
      <c r="C23" s="134">
        <f>(C20*Factors!C27)/1000</f>
        <v>0.63579999999999992</v>
      </c>
      <c r="D23" s="134">
        <f>(D20*Factors!C27)/1000</f>
        <v>0.93462599999999996</v>
      </c>
      <c r="E23" s="134">
        <f>(E20*Factors!C27)/1000</f>
        <v>1.036354</v>
      </c>
      <c r="F23" s="134">
        <f>(F20*Factors!C27)/1000</f>
        <v>1.3780964999999998</v>
      </c>
      <c r="G23" s="134">
        <f>(G20*Factors!C27)/1000</f>
        <v>1.7904128000000001</v>
      </c>
      <c r="H23" s="134">
        <f>(H20*Factors!C27)/1000</f>
        <v>1.3711027</v>
      </c>
      <c r="I23" s="134">
        <f>(I20*Factors!C27)/1000</f>
        <v>1.3199207999999998</v>
      </c>
      <c r="J23" s="134">
        <f>(J20*Factors!C27)/1000</f>
        <v>1.3911304</v>
      </c>
      <c r="K23" s="134">
        <f>(K20*Factors!C27)/1000</f>
        <v>1.2770042999999998</v>
      </c>
      <c r="L23" s="134">
        <f>(L20*Factors!C27)/1000</f>
        <v>1.2105632</v>
      </c>
      <c r="M23" s="134">
        <f>(M20*Factors!C27)/1000</f>
        <v>0.97023079999999995</v>
      </c>
      <c r="N23" s="134">
        <f>(N20*Factors!C27)/1000</f>
        <v>1.2099274</v>
      </c>
      <c r="O23" s="137">
        <f>(O20*Factors!C27)/1000</f>
        <v>0.81668509999999994</v>
      </c>
      <c r="P23" s="135">
        <f>(P20*Factors!C27)/1000</f>
        <v>2.7771743999999998</v>
      </c>
    </row>
    <row r="24" spans="2:16" ht="41" thickTop="1" thickBot="1">
      <c r="B24" s="246" t="s">
        <v>28</v>
      </c>
      <c r="C24" s="247"/>
      <c r="D24" s="247"/>
      <c r="E24" s="247"/>
      <c r="F24" s="247"/>
      <c r="G24" s="247"/>
      <c r="H24" s="247"/>
      <c r="I24" s="247"/>
      <c r="J24" s="247"/>
      <c r="K24" s="247"/>
      <c r="L24" s="247"/>
      <c r="M24" s="247"/>
      <c r="N24" s="247"/>
      <c r="O24" s="247"/>
      <c r="P24" s="248"/>
    </row>
    <row r="25" spans="2:16" ht="31" thickTop="1" thickBot="1">
      <c r="B25" s="126" t="s">
        <v>31</v>
      </c>
      <c r="C25" s="127">
        <f t="shared" ref="C25:O25" si="10">C8+C13+C18+C23</f>
        <v>501.96354840851006</v>
      </c>
      <c r="D25" s="127">
        <f t="shared" si="10"/>
        <v>458.80938190850998</v>
      </c>
      <c r="E25" s="127">
        <f t="shared" si="10"/>
        <v>443.73462520851007</v>
      </c>
      <c r="F25" s="127">
        <f t="shared" si="10"/>
        <v>453.47608930850998</v>
      </c>
      <c r="G25" s="127">
        <f t="shared" si="10"/>
        <v>410.53080000851003</v>
      </c>
      <c r="H25" s="127">
        <f t="shared" si="10"/>
        <v>404.34114830850996</v>
      </c>
      <c r="I25" s="127">
        <f t="shared" si="10"/>
        <v>351.6687157761753</v>
      </c>
      <c r="J25" s="127">
        <f t="shared" si="10"/>
        <v>409.5168662816501</v>
      </c>
      <c r="K25" s="127">
        <f t="shared" si="10"/>
        <v>430.91010360083772</v>
      </c>
      <c r="L25" s="127">
        <f t="shared" si="10"/>
        <v>460.04583104337934</v>
      </c>
      <c r="M25" s="127">
        <f t="shared" si="10"/>
        <v>424.78348016701767</v>
      </c>
      <c r="N25" s="127">
        <f t="shared" si="10"/>
        <v>294.10352039719766</v>
      </c>
      <c r="O25" s="127">
        <f t="shared" si="10"/>
        <v>460.50724331728844</v>
      </c>
      <c r="P25" s="127">
        <f t="shared" ref="P25" si="11">P8+P13+P18+P23</f>
        <v>358.77087528486692</v>
      </c>
    </row>
    <row r="26" spans="2:16" ht="31" thickTop="1" thickBot="1">
      <c r="B26" s="17" t="s">
        <v>141</v>
      </c>
      <c r="C26" s="19">
        <f>(C25/C6)*1000</f>
        <v>8.5879135741404635</v>
      </c>
      <c r="D26" s="19">
        <f>(D25/D6)*1000</f>
        <v>7.8496044808983747</v>
      </c>
      <c r="E26" s="19">
        <f>(E25/E6)*1000</f>
        <v>7.5916958974937563</v>
      </c>
      <c r="F26" s="19">
        <f t="shared" ref="F26:O26" si="12">(F25/F6)*1000</f>
        <v>7.7583590985202742</v>
      </c>
      <c r="G26" s="19">
        <f t="shared" si="12"/>
        <v>7.023623610068606</v>
      </c>
      <c r="H26" s="19">
        <f t="shared" si="12"/>
        <v>6.9177270882550896</v>
      </c>
      <c r="I26" s="19">
        <f t="shared" si="12"/>
        <v>6.0165734093443168</v>
      </c>
      <c r="J26" s="19">
        <f t="shared" si="12"/>
        <v>7.0062765830906777</v>
      </c>
      <c r="K26" s="19">
        <f t="shared" si="12"/>
        <v>7.3722857758911502</v>
      </c>
      <c r="L26" s="19">
        <f t="shared" si="12"/>
        <v>7.8707584438559328</v>
      </c>
      <c r="M26" s="19">
        <f t="shared" si="12"/>
        <v>7.2674675819849046</v>
      </c>
      <c r="N26" s="19">
        <f>(N25/N6)*1000</f>
        <v>5.0317112129546224</v>
      </c>
      <c r="O26" s="19">
        <f t="shared" si="12"/>
        <v>7.8786525802786738</v>
      </c>
      <c r="P26" s="19">
        <f>(P25/P6)*1000</f>
        <v>15.602125474445181</v>
      </c>
    </row>
    <row r="27" spans="2:16" ht="31" thickTop="1" thickBot="1">
      <c r="B27" s="17" t="s">
        <v>32</v>
      </c>
      <c r="C27" s="19">
        <f t="shared" ref="C27:O27" si="13">C25/C7</f>
        <v>1.1280079739517079</v>
      </c>
      <c r="D27" s="19">
        <f t="shared" si="13"/>
        <v>0.76981439917535233</v>
      </c>
      <c r="E27" s="19">
        <f t="shared" si="13"/>
        <v>0.92252520833370077</v>
      </c>
      <c r="F27" s="19">
        <f t="shared" si="13"/>
        <v>0.6912745263849237</v>
      </c>
      <c r="G27" s="19">
        <f t="shared" si="13"/>
        <v>0.90624900664130248</v>
      </c>
      <c r="H27" s="19">
        <f t="shared" si="13"/>
        <v>0.78512844331749509</v>
      </c>
      <c r="I27" s="19">
        <f t="shared" si="13"/>
        <v>0.75954366258353201</v>
      </c>
      <c r="J27" s="19">
        <f t="shared" si="13"/>
        <v>0.92441730537618527</v>
      </c>
      <c r="K27" s="19">
        <f t="shared" si="13"/>
        <v>1.0091571512900182</v>
      </c>
      <c r="L27" s="19">
        <f t="shared" si="13"/>
        <v>1.0723679045300218</v>
      </c>
      <c r="M27" s="19">
        <f t="shared" si="13"/>
        <v>1.054053300662575</v>
      </c>
      <c r="N27" s="19">
        <f t="shared" si="13"/>
        <v>0.78427605439252712</v>
      </c>
      <c r="O27" s="19">
        <f t="shared" si="13"/>
        <v>1.0348477377916594</v>
      </c>
      <c r="P27" s="19">
        <f t="shared" ref="P27" si="14">P25/P7</f>
        <v>0.8421851532508613</v>
      </c>
    </row>
    <row r="28" spans="2:16" ht="14" customHeight="1" thickTop="1">
      <c r="B28" s="41"/>
      <c r="C28" s="3"/>
      <c r="D28" s="3"/>
      <c r="E28" s="3"/>
      <c r="F28" s="3"/>
      <c r="G28" s="3"/>
      <c r="H28" s="3"/>
      <c r="I28" s="3"/>
      <c r="J28" s="3"/>
      <c r="K28" s="3"/>
      <c r="L28" s="3"/>
      <c r="M28" s="1"/>
      <c r="N28" s="1"/>
      <c r="O28" s="1"/>
      <c r="P28" s="128"/>
    </row>
    <row r="29" spans="2:16" ht="26">
      <c r="B29" s="224" t="s">
        <v>19</v>
      </c>
      <c r="C29" s="225"/>
      <c r="D29" s="225"/>
      <c r="E29" s="226"/>
      <c r="F29" s="226"/>
      <c r="G29" s="227"/>
      <c r="H29" s="249" t="s">
        <v>27</v>
      </c>
      <c r="I29" s="250"/>
      <c r="J29" s="250"/>
      <c r="K29" s="250"/>
      <c r="L29" s="250"/>
      <c r="M29" s="250"/>
      <c r="N29" s="250"/>
      <c r="O29" s="250"/>
      <c r="P29" s="251"/>
    </row>
    <row r="30" spans="2:16" ht="26" customHeight="1">
      <c r="B30" s="204" t="s">
        <v>21</v>
      </c>
      <c r="C30" s="206" t="s">
        <v>16</v>
      </c>
      <c r="D30" s="206" t="s">
        <v>0</v>
      </c>
      <c r="E30" s="207" t="s">
        <v>2</v>
      </c>
      <c r="F30" s="209" t="s">
        <v>5</v>
      </c>
      <c r="G30" s="211" t="s">
        <v>22</v>
      </c>
      <c r="H30" s="197" t="s">
        <v>35</v>
      </c>
      <c r="I30" s="198"/>
      <c r="J30" s="198"/>
      <c r="K30" s="198"/>
      <c r="L30" s="198"/>
      <c r="M30" s="198"/>
      <c r="N30" s="198"/>
      <c r="O30" s="198"/>
      <c r="P30" s="199"/>
    </row>
    <row r="31" spans="2:16" ht="26" customHeight="1">
      <c r="B31" s="205"/>
      <c r="C31" s="206"/>
      <c r="D31" s="206"/>
      <c r="E31" s="208"/>
      <c r="F31" s="210"/>
      <c r="G31" s="212"/>
      <c r="H31" s="197" t="s">
        <v>33</v>
      </c>
      <c r="I31" s="198"/>
      <c r="J31" s="198"/>
      <c r="K31" s="198"/>
      <c r="L31" s="198"/>
      <c r="M31" s="198"/>
      <c r="N31" s="198"/>
      <c r="O31" s="198"/>
      <c r="P31" s="199"/>
    </row>
    <row r="32" spans="2:16" ht="26" customHeight="1">
      <c r="B32" s="216" t="s">
        <v>48</v>
      </c>
      <c r="C32" s="218" t="s">
        <v>20</v>
      </c>
      <c r="D32" s="220" t="s">
        <v>26</v>
      </c>
      <c r="E32" s="222" t="s">
        <v>23</v>
      </c>
      <c r="F32" s="200" t="s">
        <v>24</v>
      </c>
      <c r="G32" s="202" t="s">
        <v>25</v>
      </c>
      <c r="H32" s="197" t="s">
        <v>36</v>
      </c>
      <c r="I32" s="198"/>
      <c r="J32" s="198"/>
      <c r="K32" s="198"/>
      <c r="L32" s="198"/>
      <c r="M32" s="198"/>
      <c r="N32" s="198"/>
      <c r="O32" s="198"/>
      <c r="P32" s="199"/>
    </row>
    <row r="33" spans="2:16" ht="26" customHeight="1" thickBot="1">
      <c r="B33" s="217"/>
      <c r="C33" s="219"/>
      <c r="D33" s="221"/>
      <c r="E33" s="223"/>
      <c r="F33" s="201"/>
      <c r="G33" s="203"/>
      <c r="H33" s="213"/>
      <c r="I33" s="214"/>
      <c r="J33" s="214"/>
      <c r="K33" s="214"/>
      <c r="L33" s="214"/>
      <c r="M33" s="214"/>
      <c r="N33" s="214"/>
      <c r="O33" s="214"/>
      <c r="P33" s="215"/>
    </row>
    <row r="34" spans="2:16" ht="11" customHeight="1" thickTop="1"/>
  </sheetData>
  <mergeCells count="25">
    <mergeCell ref="B2:G2"/>
    <mergeCell ref="B3:D3"/>
    <mergeCell ref="B4:J4"/>
    <mergeCell ref="M2:P4"/>
    <mergeCell ref="B9:P9"/>
    <mergeCell ref="H31:P31"/>
    <mergeCell ref="H32:P33"/>
    <mergeCell ref="G32:G33"/>
    <mergeCell ref="B29:G29"/>
    <mergeCell ref="B30:B31"/>
    <mergeCell ref="B32:B33"/>
    <mergeCell ref="C32:C33"/>
    <mergeCell ref="D32:D33"/>
    <mergeCell ref="E32:E33"/>
    <mergeCell ref="C30:C31"/>
    <mergeCell ref="B14:P14"/>
    <mergeCell ref="B19:P19"/>
    <mergeCell ref="B24:P24"/>
    <mergeCell ref="H29:P29"/>
    <mergeCell ref="H30:P30"/>
    <mergeCell ref="D30:D31"/>
    <mergeCell ref="E30:E31"/>
    <mergeCell ref="F30:F31"/>
    <mergeCell ref="G30:G31"/>
    <mergeCell ref="F32:F33"/>
  </mergeCells>
  <pageMargins left="0.7" right="0.7" top="0.75" bottom="0.75" header="0.3" footer="0.3"/>
  <pageSetup scale="37"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E8F1A-6A4E-4AED-9828-F84DDFF76D81}">
  <sheetPr>
    <tabColor theme="0"/>
  </sheetPr>
  <dimension ref="B1:B38"/>
  <sheetViews>
    <sheetView zoomScale="85" zoomScaleNormal="85" workbookViewId="0">
      <selection activeCell="D8" sqref="D8"/>
    </sheetView>
  </sheetViews>
  <sheetFormatPr baseColWidth="10" defaultColWidth="7.83203125" defaultRowHeight="15"/>
  <cols>
    <col min="1" max="1" width="6.5" style="70" customWidth="1"/>
    <col min="2" max="2" width="180.1640625" style="70" customWidth="1"/>
    <col min="3" max="6" width="8.83203125" style="70" customWidth="1"/>
    <col min="7" max="16384" width="7.83203125" style="70"/>
  </cols>
  <sheetData>
    <row r="1" spans="2:2" ht="16" customHeight="1" thickBot="1">
      <c r="B1" s="69"/>
    </row>
    <row r="2" spans="2:2" ht="20" thickBot="1">
      <c r="B2" s="71" t="s">
        <v>113</v>
      </c>
    </row>
    <row r="3" spans="2:2" ht="48.5" customHeight="1" thickBot="1">
      <c r="B3" s="72" t="s">
        <v>114</v>
      </c>
    </row>
    <row r="4" spans="2:2" ht="9" customHeight="1" thickBot="1"/>
    <row r="5" spans="2:2" ht="17.5" customHeight="1" thickBot="1">
      <c r="B5" s="73" t="s">
        <v>115</v>
      </c>
    </row>
    <row r="6" spans="2:2" ht="30" customHeight="1">
      <c r="B6" s="74" t="s">
        <v>131</v>
      </c>
    </row>
    <row r="7" spans="2:2" ht="18" customHeight="1" thickBot="1">
      <c r="B7" s="75" t="s">
        <v>116</v>
      </c>
    </row>
    <row r="8" spans="2:2" ht="19.25" customHeight="1" thickBot="1">
      <c r="B8" s="76" t="s">
        <v>117</v>
      </c>
    </row>
    <row r="9" spans="2:2" ht="9" customHeight="1" thickBot="1"/>
    <row r="10" spans="2:2" ht="19.75" customHeight="1" thickBot="1">
      <c r="B10" s="73" t="s">
        <v>118</v>
      </c>
    </row>
    <row r="11" spans="2:2" ht="30" customHeight="1">
      <c r="B11" s="74" t="s">
        <v>132</v>
      </c>
    </row>
    <row r="12" spans="2:2" ht="18.5" customHeight="1">
      <c r="B12" s="77" t="s">
        <v>119</v>
      </c>
    </row>
    <row r="13" spans="2:2" ht="16.25" customHeight="1">
      <c r="B13" s="77" t="s">
        <v>133</v>
      </c>
    </row>
    <row r="14" spans="2:2" ht="29" thickBot="1">
      <c r="B14" s="75" t="s">
        <v>120</v>
      </c>
    </row>
    <row r="15" spans="2:2" ht="16.25" customHeight="1" thickBot="1">
      <c r="B15" s="76" t="s">
        <v>121</v>
      </c>
    </row>
    <row r="16" spans="2:2" ht="9" customHeight="1" thickBot="1">
      <c r="B16" s="78" t="s">
        <v>104</v>
      </c>
    </row>
    <row r="17" spans="2:2" ht="16.75" customHeight="1" thickBot="1">
      <c r="B17" s="73" t="s">
        <v>122</v>
      </c>
    </row>
    <row r="18" spans="2:2" ht="27" customHeight="1">
      <c r="B18" s="74" t="s">
        <v>134</v>
      </c>
    </row>
    <row r="19" spans="2:2" ht="27.5" customHeight="1">
      <c r="B19" s="77" t="s">
        <v>123</v>
      </c>
    </row>
    <row r="20" spans="2:2" ht="30" customHeight="1">
      <c r="B20" s="77" t="s">
        <v>135</v>
      </c>
    </row>
    <row r="21" spans="2:2" ht="33" customHeight="1">
      <c r="B21" s="77" t="s">
        <v>124</v>
      </c>
    </row>
    <row r="22" spans="2:2" ht="17.5" customHeight="1" thickBot="1">
      <c r="B22" s="75" t="s">
        <v>125</v>
      </c>
    </row>
    <row r="23" spans="2:2" ht="35" thickBot="1">
      <c r="B23" s="79" t="s">
        <v>126</v>
      </c>
    </row>
    <row r="24" spans="2:2" ht="8.5" customHeight="1" thickBot="1"/>
    <row r="25" spans="2:2">
      <c r="B25" s="80"/>
    </row>
    <row r="26" spans="2:2">
      <c r="B26" s="81"/>
    </row>
    <row r="27" spans="2:2">
      <c r="B27" s="81"/>
    </row>
    <row r="28" spans="2:2">
      <c r="B28" s="81"/>
    </row>
    <row r="29" spans="2:2">
      <c r="B29" s="81"/>
    </row>
    <row r="30" spans="2:2">
      <c r="B30" s="81"/>
    </row>
    <row r="31" spans="2:2">
      <c r="B31" s="81"/>
    </row>
    <row r="32" spans="2:2">
      <c r="B32" s="81"/>
    </row>
    <row r="33" spans="2:2">
      <c r="B33" s="81"/>
    </row>
    <row r="34" spans="2:2">
      <c r="B34" s="81"/>
    </row>
    <row r="35" spans="2:2">
      <c r="B35" s="81"/>
    </row>
    <row r="36" spans="2:2">
      <c r="B36" s="81"/>
    </row>
    <row r="37" spans="2:2" ht="16" thickBot="1">
      <c r="B37" s="82"/>
    </row>
    <row r="38" spans="2:2" ht="16" customHeight="1"/>
  </sheetData>
  <hyperlinks>
    <hyperlink ref="B2" r:id="rId1" display="https://www.ipcc.ch/site/assets/uploads/2018/02/ipcc_wg3_ar5_annex-i.pdf" xr:uid="{8F22D9EB-E550-4DBB-8896-7F88CFB06B34}"/>
  </hyperlinks>
  <pageMargins left="0.7" right="0.7" top="0.75" bottom="0.75" header="0.3" footer="0.3"/>
  <pageSetup scale="65" orientation="landscape" horizontalDpi="0"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DD91A-205A-4CD0-883F-64B9E4DA5313}">
  <sheetPr>
    <tabColor theme="0"/>
    <pageSetUpPr fitToPage="1"/>
  </sheetPr>
  <dimension ref="B1:C16"/>
  <sheetViews>
    <sheetView workbookViewId="0">
      <selection activeCell="C21" sqref="C21"/>
    </sheetView>
  </sheetViews>
  <sheetFormatPr baseColWidth="10" defaultColWidth="7.83203125" defaultRowHeight="15"/>
  <cols>
    <col min="1" max="1" width="7.83203125" style="83"/>
    <col min="2" max="2" width="44.1640625" style="83" customWidth="1"/>
    <col min="3" max="3" width="112.1640625" style="83" customWidth="1"/>
    <col min="4" max="16384" width="7.83203125" style="83"/>
  </cols>
  <sheetData>
    <row r="1" spans="2:3" ht="16" thickBot="1"/>
    <row r="2" spans="2:3" ht="22" thickBot="1">
      <c r="B2" s="84" t="s">
        <v>37</v>
      </c>
      <c r="C2" s="85" t="s">
        <v>38</v>
      </c>
    </row>
    <row r="3" spans="2:3" ht="24.5" customHeight="1">
      <c r="B3" s="86" t="s">
        <v>45</v>
      </c>
      <c r="C3" s="87" t="s">
        <v>127</v>
      </c>
    </row>
    <row r="4" spans="2:3" ht="32.5" customHeight="1">
      <c r="B4" s="88" t="s">
        <v>70</v>
      </c>
      <c r="C4" s="89" t="s">
        <v>128</v>
      </c>
    </row>
    <row r="5" spans="2:3" ht="32.5" customHeight="1">
      <c r="B5" s="88" t="s">
        <v>136</v>
      </c>
      <c r="C5" s="94" t="s">
        <v>139</v>
      </c>
    </row>
    <row r="6" spans="2:3" ht="20.5" customHeight="1">
      <c r="B6" s="88" t="s">
        <v>43</v>
      </c>
      <c r="C6" s="89" t="s">
        <v>44</v>
      </c>
    </row>
    <row r="7" spans="2:3" ht="55.25" customHeight="1">
      <c r="B7" s="88" t="s">
        <v>40</v>
      </c>
      <c r="C7" s="89" t="s">
        <v>41</v>
      </c>
    </row>
    <row r="8" spans="2:3" ht="18.5" customHeight="1">
      <c r="B8" s="88" t="s">
        <v>46</v>
      </c>
      <c r="C8" s="89" t="s">
        <v>47</v>
      </c>
    </row>
    <row r="9" spans="2:3" ht="21" customHeight="1">
      <c r="B9" s="88" t="s">
        <v>42</v>
      </c>
      <c r="C9" s="89" t="s">
        <v>39</v>
      </c>
    </row>
    <row r="10" spans="2:3" ht="42" customHeight="1">
      <c r="B10" s="88" t="s">
        <v>71</v>
      </c>
      <c r="C10" s="89" t="s">
        <v>72</v>
      </c>
    </row>
    <row r="11" spans="2:3" ht="21" customHeight="1">
      <c r="B11" s="88" t="s">
        <v>73</v>
      </c>
      <c r="C11" s="89" t="s">
        <v>74</v>
      </c>
    </row>
    <row r="12" spans="2:3" ht="33" customHeight="1" thickBot="1">
      <c r="B12" s="90" t="s">
        <v>75</v>
      </c>
      <c r="C12" s="91" t="s">
        <v>76</v>
      </c>
    </row>
    <row r="13" spans="2:3" ht="53.5" customHeight="1">
      <c r="C13" s="95"/>
    </row>
    <row r="16" spans="2:3">
      <c r="C16" s="92"/>
    </row>
  </sheetData>
  <pageMargins left="0.7" right="0.7" top="0.75" bottom="0.75" header="0.3" footer="0.3"/>
  <pageSetup scale="73"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99772-B118-7E43-AC12-248C5F3E16B1}">
  <sheetPr>
    <tabColor theme="0"/>
    <pageSetUpPr fitToPage="1"/>
  </sheetPr>
  <dimension ref="B1:J31"/>
  <sheetViews>
    <sheetView topLeftCell="A5" workbookViewId="0">
      <selection activeCell="B26" sqref="B26:D26"/>
    </sheetView>
  </sheetViews>
  <sheetFormatPr baseColWidth="10" defaultColWidth="11.1640625" defaultRowHeight="16"/>
  <cols>
    <col min="2" max="2" width="43" customWidth="1"/>
    <col min="3" max="3" width="20.1640625" customWidth="1"/>
    <col min="4" max="4" width="41.6640625" customWidth="1"/>
  </cols>
  <sheetData>
    <row r="1" spans="2:6" ht="17" thickBot="1"/>
    <row r="2" spans="2:6" ht="56" customHeight="1" thickBot="1">
      <c r="B2" s="184" t="s">
        <v>69</v>
      </c>
      <c r="C2" s="185"/>
      <c r="D2" s="186"/>
      <c r="E2" s="2"/>
      <c r="F2" s="2"/>
    </row>
    <row r="3" spans="2:6" ht="27" thickBot="1">
      <c r="B3" s="187" t="s">
        <v>7</v>
      </c>
      <c r="C3" s="188"/>
      <c r="D3" s="189"/>
    </row>
    <row r="4" spans="2:6" ht="25" thickBot="1">
      <c r="B4" s="65" t="s">
        <v>95</v>
      </c>
      <c r="C4" s="66" t="s">
        <v>8</v>
      </c>
      <c r="D4" s="67" t="s">
        <v>9</v>
      </c>
    </row>
    <row r="5" spans="2:6" ht="21">
      <c r="B5" s="58" t="s">
        <v>10</v>
      </c>
      <c r="C5" s="93">
        <v>6.7101572294617599E-3</v>
      </c>
      <c r="D5" s="60" t="s">
        <v>68</v>
      </c>
    </row>
    <row r="6" spans="2:6" ht="21">
      <c r="B6" s="47" t="s">
        <v>96</v>
      </c>
      <c r="C6" s="44">
        <v>1.021E-2</v>
      </c>
      <c r="D6" s="45" t="s">
        <v>97</v>
      </c>
    </row>
    <row r="7" spans="2:6" ht="21">
      <c r="B7" s="51" t="s">
        <v>98</v>
      </c>
      <c r="C7" s="52">
        <v>7.0600000000000003E-3</v>
      </c>
      <c r="D7" s="53" t="s">
        <v>97</v>
      </c>
    </row>
    <row r="8" spans="2:6" ht="21">
      <c r="B8" s="47" t="s">
        <v>99</v>
      </c>
      <c r="C8" s="54">
        <v>-0.8</v>
      </c>
      <c r="D8" s="45" t="s">
        <v>100</v>
      </c>
    </row>
    <row r="9" spans="2:6" ht="21">
      <c r="B9" s="47" t="s">
        <v>101</v>
      </c>
      <c r="C9" s="54">
        <v>-2.5</v>
      </c>
      <c r="D9" s="45" t="s">
        <v>100</v>
      </c>
    </row>
    <row r="10" spans="2:6" ht="22" thickBot="1">
      <c r="B10" s="55" t="s">
        <v>102</v>
      </c>
      <c r="C10" s="56">
        <v>-80</v>
      </c>
      <c r="D10" s="57" t="s">
        <v>100</v>
      </c>
    </row>
    <row r="11" spans="2:6" ht="27" thickBot="1">
      <c r="B11" s="190" t="s">
        <v>103</v>
      </c>
      <c r="C11" s="191"/>
      <c r="D11" s="192"/>
    </row>
    <row r="12" spans="2:6" ht="21">
      <c r="B12" s="58" t="s">
        <v>51</v>
      </c>
      <c r="C12" s="59">
        <v>7.6900000000000004E-4</v>
      </c>
      <c r="D12" s="60" t="s">
        <v>18</v>
      </c>
    </row>
    <row r="13" spans="2:6" ht="21">
      <c r="B13" s="47" t="s">
        <v>52</v>
      </c>
      <c r="C13" s="46">
        <v>7.5900000000000002E-4</v>
      </c>
      <c r="D13" s="45" t="s">
        <v>18</v>
      </c>
    </row>
    <row r="14" spans="2:6" ht="21">
      <c r="B14" s="47" t="s">
        <v>53</v>
      </c>
      <c r="C14" s="46">
        <v>7.4600000000000003E-4</v>
      </c>
      <c r="D14" s="45" t="s">
        <v>18</v>
      </c>
    </row>
    <row r="15" spans="2:6" ht="21">
      <c r="B15" s="47" t="s">
        <v>54</v>
      </c>
      <c r="C15" s="46">
        <v>7.8600000000000002E-4</v>
      </c>
      <c r="D15" s="45" t="s">
        <v>18</v>
      </c>
    </row>
    <row r="16" spans="2:6" ht="21">
      <c r="B16" s="47" t="s">
        <v>55</v>
      </c>
      <c r="C16" s="46">
        <v>7.36E-4</v>
      </c>
      <c r="D16" s="45" t="s">
        <v>18</v>
      </c>
    </row>
    <row r="17" spans="2:10" ht="21">
      <c r="B17" s="47" t="s">
        <v>56</v>
      </c>
      <c r="C17" s="46">
        <v>7.2599999999999997E-4</v>
      </c>
      <c r="D17" s="45" t="s">
        <v>18</v>
      </c>
    </row>
    <row r="18" spans="2:10" ht="21">
      <c r="B18" s="47" t="s">
        <v>57</v>
      </c>
      <c r="C18" s="46">
        <v>7.1400000000000001E-4</v>
      </c>
      <c r="D18" s="45" t="s">
        <v>18</v>
      </c>
    </row>
    <row r="19" spans="2:10" ht="21">
      <c r="B19" s="47" t="s">
        <v>58</v>
      </c>
      <c r="C19" s="46">
        <v>6.78E-4</v>
      </c>
      <c r="D19" s="45" t="s">
        <v>18</v>
      </c>
    </row>
    <row r="20" spans="2:10" ht="21">
      <c r="B20" s="47" t="s">
        <v>59</v>
      </c>
      <c r="C20" s="46">
        <v>6.8199999999999999E-4</v>
      </c>
      <c r="D20" s="45" t="s">
        <v>18</v>
      </c>
    </row>
    <row r="21" spans="2:10" ht="21">
      <c r="B21" s="47" t="s">
        <v>60</v>
      </c>
      <c r="C21" s="46">
        <v>6.9099999999999999E-4</v>
      </c>
      <c r="D21" s="45" t="s">
        <v>18</v>
      </c>
    </row>
    <row r="22" spans="2:10" ht="21">
      <c r="B22" s="47" t="s">
        <v>61</v>
      </c>
      <c r="C22" s="46">
        <v>6.4899999999999995E-4</v>
      </c>
      <c r="D22" s="45" t="s">
        <v>18</v>
      </c>
    </row>
    <row r="23" spans="2:10" ht="21">
      <c r="B23" s="47" t="s">
        <v>62</v>
      </c>
      <c r="C23" s="46">
        <v>5.2700000000000002E-4</v>
      </c>
      <c r="D23" s="45" t="s">
        <v>18</v>
      </c>
    </row>
    <row r="24" spans="2:10" ht="21">
      <c r="B24" s="55" t="s">
        <v>63</v>
      </c>
      <c r="C24" s="61">
        <v>6.02E-4</v>
      </c>
      <c r="D24" s="57" t="s">
        <v>18</v>
      </c>
    </row>
    <row r="25" spans="2:10" ht="22" thickBot="1">
      <c r="B25" s="55" t="s">
        <v>147</v>
      </c>
      <c r="C25" s="61">
        <v>5.2599999999999999E-4</v>
      </c>
      <c r="D25" s="57" t="s">
        <v>18</v>
      </c>
    </row>
    <row r="26" spans="2:10" ht="27" thickBot="1">
      <c r="B26" s="193" t="s">
        <v>11</v>
      </c>
      <c r="C26" s="194"/>
      <c r="D26" s="195"/>
    </row>
    <row r="27" spans="2:10" ht="22" thickBot="1">
      <c r="B27" s="62" t="s">
        <v>4</v>
      </c>
      <c r="C27" s="63">
        <v>3.1789999999999998</v>
      </c>
      <c r="D27" s="64" t="s">
        <v>12</v>
      </c>
    </row>
    <row r="31" spans="2:10">
      <c r="I31" s="196"/>
      <c r="J31" s="196"/>
    </row>
  </sheetData>
  <mergeCells count="5">
    <mergeCell ref="B2:D2"/>
    <mergeCell ref="B3:D3"/>
    <mergeCell ref="B11:D11"/>
    <mergeCell ref="B26:D26"/>
    <mergeCell ref="I31:J31"/>
  </mergeCells>
  <pageMargins left="0.7" right="0.7" top="0.75" bottom="0.75" header="0.3" footer="0.3"/>
  <pageSetup scale="76"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10EBA-0403-3A42-A06D-286040D17A97}">
  <sheetPr>
    <pageSetUpPr fitToPage="1"/>
  </sheetPr>
  <dimension ref="B1:P29"/>
  <sheetViews>
    <sheetView zoomScale="80" zoomScaleNormal="80" workbookViewId="0">
      <selection activeCell="P21" sqref="P21"/>
    </sheetView>
  </sheetViews>
  <sheetFormatPr baseColWidth="10" defaultColWidth="11.1640625" defaultRowHeight="16"/>
  <cols>
    <col min="2" max="2" width="41.1640625" customWidth="1"/>
    <col min="3" max="6" width="17.83203125" customWidth="1"/>
    <col min="7" max="7" width="19.83203125" customWidth="1"/>
    <col min="8" max="15" width="17.83203125" customWidth="1"/>
    <col min="16" max="16" width="18" customWidth="1"/>
  </cols>
  <sheetData>
    <row r="1" spans="2:16" ht="17" thickBot="1"/>
    <row r="2" spans="2:16" ht="66" customHeight="1" thickTop="1">
      <c r="B2" s="228" t="s">
        <v>146</v>
      </c>
      <c r="C2" s="229"/>
      <c r="D2" s="229"/>
      <c r="E2" s="229"/>
      <c r="F2" s="229"/>
      <c r="G2" s="229"/>
      <c r="H2" s="24"/>
      <c r="I2" s="24"/>
      <c r="J2" s="24"/>
      <c r="K2" s="24"/>
      <c r="L2" s="24"/>
      <c r="M2" s="234"/>
      <c r="N2" s="234"/>
      <c r="O2" s="234"/>
      <c r="P2" s="235"/>
    </row>
    <row r="3" spans="2:16" ht="44" customHeight="1">
      <c r="B3" s="230" t="s">
        <v>29</v>
      </c>
      <c r="C3" s="231"/>
      <c r="D3" s="231"/>
      <c r="E3" s="21"/>
      <c r="F3" s="21"/>
      <c r="G3" s="21"/>
      <c r="H3" s="21"/>
      <c r="I3" s="21"/>
      <c r="J3" s="21"/>
      <c r="K3" s="21"/>
      <c r="L3" s="21"/>
      <c r="M3" s="236"/>
      <c r="N3" s="236"/>
      <c r="O3" s="236"/>
      <c r="P3" s="237"/>
    </row>
    <row r="4" spans="2:16" ht="111" customHeight="1" thickBot="1">
      <c r="B4" s="232" t="s">
        <v>92</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46600</v>
      </c>
      <c r="D6" s="22">
        <v>46600</v>
      </c>
      <c r="E6" s="22">
        <v>46600</v>
      </c>
      <c r="F6" s="22">
        <v>46600</v>
      </c>
      <c r="G6" s="22">
        <v>46600</v>
      </c>
      <c r="H6" s="22">
        <v>46600</v>
      </c>
      <c r="I6" s="22">
        <v>46600</v>
      </c>
      <c r="J6" s="22">
        <v>46600</v>
      </c>
      <c r="K6" s="22">
        <v>46600</v>
      </c>
      <c r="L6" s="22">
        <v>46600</v>
      </c>
      <c r="M6" s="22">
        <v>46600</v>
      </c>
      <c r="N6" s="22">
        <v>46600</v>
      </c>
      <c r="O6" s="139">
        <v>46600</v>
      </c>
      <c r="P6" s="28">
        <v>46600</v>
      </c>
    </row>
    <row r="7" spans="2:16" ht="26">
      <c r="B7" s="31" t="s">
        <v>66</v>
      </c>
      <c r="C7" s="7">
        <v>-1.6774499999999999</v>
      </c>
      <c r="D7" s="7">
        <v>-1.6774499999999999</v>
      </c>
      <c r="E7" s="7">
        <v>-1.6774499999999999</v>
      </c>
      <c r="F7" s="7">
        <v>-1.6774499999999999</v>
      </c>
      <c r="G7" s="7">
        <v>-1.6774499999999999</v>
      </c>
      <c r="H7" s="7">
        <v>-1.6774499999999999</v>
      </c>
      <c r="I7" s="7">
        <v>-1.6774499999999999</v>
      </c>
      <c r="J7" s="7">
        <v>-1.6774499999999999</v>
      </c>
      <c r="K7" s="7">
        <v>-1.6774499999999999</v>
      </c>
      <c r="L7" s="7">
        <v>-1.6774499999999999</v>
      </c>
      <c r="M7" s="7">
        <v>-1.6774499999999999</v>
      </c>
      <c r="N7" s="7">
        <v>-1.6774499999999999</v>
      </c>
      <c r="O7" s="140">
        <v>-1.6774499999999999</v>
      </c>
      <c r="P7" s="32">
        <v>-1.6774499999999999</v>
      </c>
    </row>
    <row r="8" spans="2:16" ht="34">
      <c r="B8" s="240" t="s">
        <v>1</v>
      </c>
      <c r="C8" s="241"/>
      <c r="D8" s="241"/>
      <c r="E8" s="241"/>
      <c r="F8" s="241"/>
      <c r="G8" s="241"/>
      <c r="H8" s="241"/>
      <c r="I8" s="241"/>
      <c r="J8" s="241"/>
      <c r="K8" s="241"/>
      <c r="L8" s="241"/>
      <c r="M8" s="241"/>
      <c r="N8" s="241"/>
      <c r="O8" s="241"/>
      <c r="P8" s="242"/>
    </row>
    <row r="9" spans="2:16" ht="26">
      <c r="B9" s="31" t="s">
        <v>16</v>
      </c>
      <c r="C9" s="8">
        <v>1036491</v>
      </c>
      <c r="D9" s="8">
        <v>1041915.4</v>
      </c>
      <c r="E9" s="8">
        <v>1008280.4</v>
      </c>
      <c r="F9" s="8">
        <v>907018.7</v>
      </c>
      <c r="G9" s="8">
        <v>752089.9</v>
      </c>
      <c r="H9" s="8">
        <v>746490.9</v>
      </c>
      <c r="I9" s="8">
        <v>709799.5</v>
      </c>
      <c r="J9" s="8">
        <v>747762</v>
      </c>
      <c r="K9" s="8">
        <v>734776.4</v>
      </c>
      <c r="L9" s="8">
        <v>759732.8</v>
      </c>
      <c r="M9" s="8">
        <v>683802.6</v>
      </c>
      <c r="N9" s="8">
        <v>610399.9</v>
      </c>
      <c r="O9" s="141">
        <v>655877.30000000005</v>
      </c>
      <c r="P9" s="33">
        <v>679592.1</v>
      </c>
    </row>
    <row r="10" spans="2:16" ht="26">
      <c r="B10" s="31" t="s">
        <v>49</v>
      </c>
      <c r="C10" s="9">
        <f>(C9/C6)*1000</f>
        <v>22242.296137339057</v>
      </c>
      <c r="D10" s="9">
        <f>(D9/D6)*1000</f>
        <v>22358.69957081545</v>
      </c>
      <c r="E10" s="9">
        <f t="shared" ref="E10:O10" si="0">(E9/E6)*1000</f>
        <v>21636.918454935621</v>
      </c>
      <c r="F10" s="9">
        <f t="shared" si="0"/>
        <v>19463.920600858368</v>
      </c>
      <c r="G10" s="9">
        <f t="shared" si="0"/>
        <v>16139.268240343348</v>
      </c>
      <c r="H10" s="9">
        <f t="shared" si="0"/>
        <v>16019.118025751073</v>
      </c>
      <c r="I10" s="9">
        <f t="shared" si="0"/>
        <v>15231.748927038627</v>
      </c>
      <c r="J10" s="9">
        <f t="shared" si="0"/>
        <v>16046.394849785407</v>
      </c>
      <c r="K10" s="9">
        <f t="shared" si="0"/>
        <v>15767.7339055794</v>
      </c>
      <c r="L10" s="9">
        <f t="shared" si="0"/>
        <v>16303.278969957084</v>
      </c>
      <c r="M10" s="9">
        <f t="shared" si="0"/>
        <v>14673.875536480686</v>
      </c>
      <c r="N10" s="9">
        <f t="shared" si="0"/>
        <v>13098.710300429184</v>
      </c>
      <c r="O10" s="120">
        <f t="shared" si="0"/>
        <v>14074.620171673821</v>
      </c>
      <c r="P10" s="34">
        <f t="shared" ref="P10" si="1">(P9/P6)*1000</f>
        <v>14583.521459227468</v>
      </c>
    </row>
    <row r="11" spans="2:16" ht="26">
      <c r="B11" s="31" t="s">
        <v>21</v>
      </c>
      <c r="C11" s="9">
        <f>C9*Factors!C12</f>
        <v>797.06157900000005</v>
      </c>
      <c r="D11" s="9">
        <f>D9*Factors!C13</f>
        <v>790.81378860000007</v>
      </c>
      <c r="E11" s="9">
        <f>E9*Factors!C14</f>
        <v>752.1771784</v>
      </c>
      <c r="F11" s="9">
        <f>F9*Factors!C15</f>
        <v>712.91669819999993</v>
      </c>
      <c r="G11" s="9">
        <f>G9*Factors!C16</f>
        <v>553.53816640000002</v>
      </c>
      <c r="H11" s="9">
        <f>H9*Factors!C17</f>
        <v>541.95239340000001</v>
      </c>
      <c r="I11" s="9">
        <f>I9*Factors!C18</f>
        <v>506.79684300000002</v>
      </c>
      <c r="J11" s="9">
        <f>J9*Factors!C19</f>
        <v>506.98263600000001</v>
      </c>
      <c r="K11" s="9">
        <f>K9*Factors!C20</f>
        <v>501.11750480000001</v>
      </c>
      <c r="L11" s="9">
        <f>L9*Factors!C21</f>
        <v>524.97536480000008</v>
      </c>
      <c r="M11" s="9">
        <f>M9*Factors!C22</f>
        <v>443.78788739999993</v>
      </c>
      <c r="N11" s="9">
        <f>N9*Factors!C23</f>
        <v>321.68074730000001</v>
      </c>
      <c r="O11" s="120">
        <f>O9*Factors!C24</f>
        <v>394.83813460000005</v>
      </c>
      <c r="P11" s="34">
        <f>P9*Factors!C25</f>
        <v>357.46544459999996</v>
      </c>
    </row>
    <row r="12" spans="2:16" ht="34">
      <c r="B12" s="240" t="s">
        <v>14</v>
      </c>
      <c r="C12" s="241"/>
      <c r="D12" s="241"/>
      <c r="E12" s="241"/>
      <c r="F12" s="241"/>
      <c r="G12" s="241"/>
      <c r="H12" s="241"/>
      <c r="I12" s="241"/>
      <c r="J12" s="241"/>
      <c r="K12" s="241"/>
      <c r="L12" s="241"/>
      <c r="M12" s="241"/>
      <c r="N12" s="241"/>
      <c r="O12" s="241"/>
      <c r="P12" s="242"/>
    </row>
    <row r="13" spans="2:16" ht="26">
      <c r="B13" s="31" t="s">
        <v>2</v>
      </c>
      <c r="C13" s="8">
        <v>16076.2510941</v>
      </c>
      <c r="D13" s="8">
        <v>19571.374135499998</v>
      </c>
      <c r="E13" s="8">
        <v>10317.127323250001</v>
      </c>
      <c r="F13" s="8">
        <v>17609.97019167</v>
      </c>
      <c r="G13" s="8">
        <v>22442.479309400002</v>
      </c>
      <c r="H13" s="8">
        <v>20833.086556400001</v>
      </c>
      <c r="I13" s="8">
        <v>17475.641645660002</v>
      </c>
      <c r="J13" s="8">
        <v>19485.899718799999</v>
      </c>
      <c r="K13" s="8">
        <v>21556.084556459999</v>
      </c>
      <c r="L13" s="8">
        <v>24665.618976099999</v>
      </c>
      <c r="M13" s="8">
        <v>20721.608625100002</v>
      </c>
      <c r="N13" s="8">
        <v>18786.1983</v>
      </c>
      <c r="O13" s="119">
        <v>20944.599999999999</v>
      </c>
      <c r="P13" s="35">
        <v>16196.3</v>
      </c>
    </row>
    <row r="14" spans="2:16" ht="26">
      <c r="B14" s="31" t="s">
        <v>142</v>
      </c>
      <c r="C14" s="9">
        <f>(C13/C6)*1000</f>
        <v>344.98392905793992</v>
      </c>
      <c r="D14" s="9">
        <f>(D13/D6)*1000</f>
        <v>419.98656943133045</v>
      </c>
      <c r="E14" s="9">
        <f t="shared" ref="E14:O14" si="2">(E13/E6)*1000</f>
        <v>221.39758204399143</v>
      </c>
      <c r="F14" s="9">
        <f t="shared" si="2"/>
        <v>377.89635604442054</v>
      </c>
      <c r="G14" s="9">
        <f t="shared" si="2"/>
        <v>481.59826844206009</v>
      </c>
      <c r="H14" s="9">
        <f t="shared" si="2"/>
        <v>447.06194327038628</v>
      </c>
      <c r="I14" s="9">
        <f t="shared" si="2"/>
        <v>375.0137692201717</v>
      </c>
      <c r="J14" s="9">
        <f t="shared" si="2"/>
        <v>418.15235448068665</v>
      </c>
      <c r="K14" s="9">
        <f t="shared" si="2"/>
        <v>462.5769218124463</v>
      </c>
      <c r="L14" s="9">
        <f t="shared" si="2"/>
        <v>529.30512824248922</v>
      </c>
      <c r="M14" s="9">
        <f t="shared" si="2"/>
        <v>444.66971298497862</v>
      </c>
      <c r="N14" s="9">
        <f t="shared" si="2"/>
        <v>403.13730257510724</v>
      </c>
      <c r="O14" s="120">
        <f t="shared" si="2"/>
        <v>449.45493562231758</v>
      </c>
      <c r="P14" s="34">
        <f t="shared" ref="P14" si="3">(P13/P6)*1000</f>
        <v>347.56008583690982</v>
      </c>
    </row>
    <row r="15" spans="2:16" ht="26">
      <c r="B15" s="29" t="s">
        <v>30</v>
      </c>
      <c r="C15" s="10">
        <f>C13*Factors!C5</f>
        <v>107.87417250171764</v>
      </c>
      <c r="D15" s="10">
        <f>D13*Factors!C5</f>
        <v>131.32699764582622</v>
      </c>
      <c r="E15" s="10">
        <f>E13*Factors!C5</f>
        <v>69.229546495383445</v>
      </c>
      <c r="F15" s="10">
        <f>F13*Factors!C5</f>
        <v>118.16566879224054</v>
      </c>
      <c r="G15" s="10">
        <f>G13*Factors!C5</f>
        <v>150.59256478501638</v>
      </c>
      <c r="H15" s="10">
        <f>H13*Factors!C5</f>
        <v>139.79328636843007</v>
      </c>
      <c r="I15" s="10">
        <f>I13*Factors!C5</f>
        <v>117.26430312810847</v>
      </c>
      <c r="J15" s="10">
        <f>J13*Factors!C5</f>
        <v>130.75345087067268</v>
      </c>
      <c r="K15" s="10">
        <f>K13*Factors!C5</f>
        <v>144.64471662541905</v>
      </c>
      <c r="L15" s="10">
        <f>L13*Factors!C5</f>
        <v>165.51018149162658</v>
      </c>
      <c r="M15" s="10">
        <f>M13*Factors!C5</f>
        <v>139.04525192179193</v>
      </c>
      <c r="N15" s="10">
        <f>N13*Factors!C5</f>
        <v>126.05834433684723</v>
      </c>
      <c r="O15" s="121">
        <f>O13*Factors!C5</f>
        <v>140.54155910818477</v>
      </c>
      <c r="P15" s="36">
        <f>P13*Factors!C5</f>
        <v>108.6797195355315</v>
      </c>
    </row>
    <row r="16" spans="2:16" ht="34">
      <c r="B16" s="243" t="s">
        <v>15</v>
      </c>
      <c r="C16" s="244"/>
      <c r="D16" s="244"/>
      <c r="E16" s="244"/>
      <c r="F16" s="244"/>
      <c r="G16" s="244"/>
      <c r="H16" s="244"/>
      <c r="I16" s="244"/>
      <c r="J16" s="244"/>
      <c r="K16" s="244"/>
      <c r="L16" s="244"/>
      <c r="M16" s="244"/>
      <c r="N16" s="244"/>
      <c r="O16" s="244"/>
      <c r="P16" s="245"/>
    </row>
    <row r="17" spans="2:16" ht="26">
      <c r="B17" s="31" t="s">
        <v>5</v>
      </c>
      <c r="C17" s="11">
        <v>226</v>
      </c>
      <c r="D17" s="11">
        <v>213.8</v>
      </c>
      <c r="E17" s="11">
        <v>207.2</v>
      </c>
      <c r="F17" s="11">
        <v>244.1</v>
      </c>
      <c r="G17" s="11">
        <v>189.1</v>
      </c>
      <c r="H17" s="11">
        <v>167.5</v>
      </c>
      <c r="I17" s="11">
        <v>181.6</v>
      </c>
      <c r="J17" s="11">
        <v>231.4</v>
      </c>
      <c r="K17" s="11">
        <v>211.6</v>
      </c>
      <c r="L17" s="11">
        <v>230</v>
      </c>
      <c r="M17" s="11">
        <v>192.4</v>
      </c>
      <c r="N17" s="11">
        <v>126.9</v>
      </c>
      <c r="O17" s="142">
        <v>85.6</v>
      </c>
      <c r="P17" s="37">
        <v>291.2</v>
      </c>
    </row>
    <row r="18" spans="2:16" ht="26">
      <c r="B18" s="31" t="s">
        <v>144</v>
      </c>
      <c r="C18" s="109">
        <f>(C17/C6)*1000</f>
        <v>4.8497854077253217</v>
      </c>
      <c r="D18" s="109">
        <f>(D17/D6)*1000</f>
        <v>4.5879828326180254</v>
      </c>
      <c r="E18" s="109">
        <f t="shared" ref="E18:O18" si="4">(E17/E6)*1000</f>
        <v>4.4463519313304722</v>
      </c>
      <c r="F18" s="109">
        <f t="shared" si="4"/>
        <v>5.2381974248927037</v>
      </c>
      <c r="G18" s="109">
        <f t="shared" si="4"/>
        <v>4.0579399141630894</v>
      </c>
      <c r="H18" s="109">
        <f t="shared" si="4"/>
        <v>3.5944206008583692</v>
      </c>
      <c r="I18" s="109">
        <f t="shared" si="4"/>
        <v>3.8969957081545061</v>
      </c>
      <c r="J18" s="109">
        <f t="shared" si="4"/>
        <v>4.9656652360515023</v>
      </c>
      <c r="K18" s="109">
        <f t="shared" si="4"/>
        <v>4.540772532188841</v>
      </c>
      <c r="L18" s="109">
        <f t="shared" si="4"/>
        <v>4.9356223175965672</v>
      </c>
      <c r="M18" s="109">
        <f t="shared" si="4"/>
        <v>4.1287553648068673</v>
      </c>
      <c r="N18" s="109">
        <f t="shared" si="4"/>
        <v>2.7231759656652361</v>
      </c>
      <c r="O18" s="124">
        <f t="shared" si="4"/>
        <v>1.836909871244635</v>
      </c>
      <c r="P18" s="111">
        <f t="shared" ref="P18" si="5">(P17/P6)*1000</f>
        <v>6.2489270386266096</v>
      </c>
    </row>
    <row r="19" spans="2:16" ht="27" thickBot="1">
      <c r="B19" s="29" t="s">
        <v>21</v>
      </c>
      <c r="C19" s="134">
        <f>(C17*Factors!C27)/1000</f>
        <v>0.71845399999999993</v>
      </c>
      <c r="D19" s="134">
        <f>(D17*Factors!C27)/1000</f>
        <v>0.6796702</v>
      </c>
      <c r="E19" s="134">
        <f>(E17*Factors!C27)/1000</f>
        <v>0.65868879999999985</v>
      </c>
      <c r="F19" s="134">
        <f>(F17*Factors!C27)/1000</f>
        <v>0.7759938999999999</v>
      </c>
      <c r="G19" s="134">
        <f>(G17*Factors!C27)/1000</f>
        <v>0.60114889999999988</v>
      </c>
      <c r="H19" s="134">
        <f>(H17*Factors!C27)/1000</f>
        <v>0.53248249999999997</v>
      </c>
      <c r="I19" s="134">
        <f>(I17*Factors!C27)/1000</f>
        <v>0.57730639999999989</v>
      </c>
      <c r="J19" s="134">
        <f>(J17*Factors!C27)/1000</f>
        <v>0.73562059999999996</v>
      </c>
      <c r="K19" s="134">
        <f>(K17*Factors!C27)/1000</f>
        <v>0.67267639999999995</v>
      </c>
      <c r="L19" s="134">
        <f>(L17*Factors!C27)/1000</f>
        <v>0.73116999999999999</v>
      </c>
      <c r="M19" s="134">
        <f>(M17*Factors!C27)/1000</f>
        <v>0.61163959999999995</v>
      </c>
      <c r="N19" s="134">
        <f>(N17*Factors!C27)/1000</f>
        <v>0.40341509999999997</v>
      </c>
      <c r="O19" s="137">
        <f>(O17*Factors!C27)/1000</f>
        <v>0.27212239999999999</v>
      </c>
      <c r="P19" s="135">
        <f>(P17*Factors!C27)/1000</f>
        <v>0.92572480000000001</v>
      </c>
    </row>
    <row r="20" spans="2:16" ht="41" thickTop="1" thickBot="1">
      <c r="B20" s="246" t="s">
        <v>28</v>
      </c>
      <c r="C20" s="247"/>
      <c r="D20" s="247"/>
      <c r="E20" s="247"/>
      <c r="F20" s="247"/>
      <c r="G20" s="247"/>
      <c r="H20" s="247"/>
      <c r="I20" s="247"/>
      <c r="J20" s="247"/>
      <c r="K20" s="247"/>
      <c r="L20" s="247"/>
      <c r="M20" s="247"/>
      <c r="N20" s="247"/>
      <c r="O20" s="247"/>
      <c r="P20" s="248"/>
    </row>
    <row r="21" spans="2:16" ht="31" thickTop="1" thickBot="1">
      <c r="B21" s="17" t="s">
        <v>31</v>
      </c>
      <c r="C21" s="18">
        <f t="shared" ref="C21:O21" si="6">C7+C11+C15+C19</f>
        <v>903.97675550171766</v>
      </c>
      <c r="D21" s="18">
        <f t="shared" si="6"/>
        <v>921.14300644582624</v>
      </c>
      <c r="E21" s="18">
        <f t="shared" si="6"/>
        <v>820.38796369538352</v>
      </c>
      <c r="F21" s="18">
        <f t="shared" si="6"/>
        <v>830.18091089224049</v>
      </c>
      <c r="G21" s="18">
        <f t="shared" si="6"/>
        <v>703.05443008501641</v>
      </c>
      <c r="H21" s="18">
        <f t="shared" si="6"/>
        <v>680.60071226843002</v>
      </c>
      <c r="I21" s="18">
        <f t="shared" si="6"/>
        <v>622.96100252810845</v>
      </c>
      <c r="J21" s="18">
        <f t="shared" si="6"/>
        <v>636.79425747067262</v>
      </c>
      <c r="K21" s="18">
        <f t="shared" si="6"/>
        <v>644.75744782541904</v>
      </c>
      <c r="L21" s="18">
        <f t="shared" si="6"/>
        <v>689.53926629162663</v>
      </c>
      <c r="M21" s="18">
        <f t="shared" si="6"/>
        <v>581.76732892179189</v>
      </c>
      <c r="N21" s="18">
        <f t="shared" si="6"/>
        <v>446.4650567368472</v>
      </c>
      <c r="O21" s="18">
        <f t="shared" si="6"/>
        <v>533.97436610818477</v>
      </c>
      <c r="P21" s="18">
        <f t="shared" ref="P21" si="7">P7+P11+P15+P19</f>
        <v>465.39343893553144</v>
      </c>
    </row>
    <row r="22" spans="2:16" ht="31" thickTop="1" thickBot="1">
      <c r="B22" s="17" t="s">
        <v>145</v>
      </c>
      <c r="C22" s="19">
        <f>(C21/C6)*1000</f>
        <v>19.398642821925272</v>
      </c>
      <c r="D22" s="19">
        <f>(D21/D6)*1000</f>
        <v>19.767017305704425</v>
      </c>
      <c r="E22" s="19">
        <f t="shared" ref="E22:O22" si="8">(E21/E6)*1000</f>
        <v>17.604891924793638</v>
      </c>
      <c r="F22" s="19">
        <f t="shared" si="8"/>
        <v>17.815041006271255</v>
      </c>
      <c r="G22" s="19">
        <f t="shared" si="8"/>
        <v>15.087004937446705</v>
      </c>
      <c r="H22" s="19">
        <f t="shared" si="8"/>
        <v>14.605165499322533</v>
      </c>
      <c r="I22" s="19">
        <f t="shared" si="8"/>
        <v>13.368261856826361</v>
      </c>
      <c r="J22" s="19">
        <f t="shared" si="8"/>
        <v>13.66511282125907</v>
      </c>
      <c r="K22" s="19">
        <f t="shared" si="8"/>
        <v>13.835996734451053</v>
      </c>
      <c r="L22" s="19">
        <f t="shared" si="8"/>
        <v>14.796979963339627</v>
      </c>
      <c r="M22" s="19">
        <f t="shared" si="8"/>
        <v>12.484277444673646</v>
      </c>
      <c r="N22" s="19">
        <f t="shared" si="8"/>
        <v>9.5807952089452186</v>
      </c>
      <c r="O22" s="19">
        <f t="shared" si="8"/>
        <v>11.458677384295811</v>
      </c>
      <c r="P22" s="19">
        <f t="shared" ref="P22" si="9">(P21/P6)*1000</f>
        <v>9.9869836681444504</v>
      </c>
    </row>
    <row r="23" spans="2:16" ht="14" customHeight="1" thickTop="1">
      <c r="B23" s="113"/>
      <c r="C23" s="114"/>
      <c r="D23" s="114"/>
      <c r="E23" s="114"/>
      <c r="F23" s="114"/>
      <c r="G23" s="114"/>
      <c r="H23" s="114"/>
      <c r="I23" s="114"/>
      <c r="J23" s="114"/>
      <c r="K23" s="114"/>
      <c r="L23" s="114"/>
      <c r="M23" s="115"/>
      <c r="N23" s="115"/>
      <c r="O23" s="115"/>
      <c r="P23" s="143"/>
    </row>
    <row r="24" spans="2:16" ht="26">
      <c r="B24" s="224" t="s">
        <v>19</v>
      </c>
      <c r="C24" s="225"/>
      <c r="D24" s="225"/>
      <c r="E24" s="226"/>
      <c r="F24" s="226"/>
      <c r="G24" s="227"/>
      <c r="H24" s="249" t="s">
        <v>27</v>
      </c>
      <c r="I24" s="250"/>
      <c r="J24" s="250"/>
      <c r="K24" s="250"/>
      <c r="L24" s="250"/>
      <c r="M24" s="250"/>
      <c r="N24" s="250"/>
      <c r="O24" s="250"/>
      <c r="P24" s="251"/>
    </row>
    <row r="25" spans="2:16" ht="26" customHeight="1">
      <c r="B25" s="204" t="s">
        <v>21</v>
      </c>
      <c r="C25" s="206" t="s">
        <v>16</v>
      </c>
      <c r="D25" s="206" t="s">
        <v>0</v>
      </c>
      <c r="E25" s="207" t="s">
        <v>2</v>
      </c>
      <c r="F25" s="209" t="s">
        <v>5</v>
      </c>
      <c r="G25" s="211" t="s">
        <v>22</v>
      </c>
      <c r="H25" s="197" t="s">
        <v>35</v>
      </c>
      <c r="I25" s="198"/>
      <c r="J25" s="198"/>
      <c r="K25" s="198"/>
      <c r="L25" s="198"/>
      <c r="M25" s="198"/>
      <c r="N25" s="198"/>
      <c r="O25" s="198"/>
      <c r="P25" s="199"/>
    </row>
    <row r="26" spans="2:16" ht="26" customHeight="1">
      <c r="B26" s="205"/>
      <c r="C26" s="206"/>
      <c r="D26" s="206"/>
      <c r="E26" s="208"/>
      <c r="F26" s="210"/>
      <c r="G26" s="212"/>
      <c r="H26" s="197" t="s">
        <v>33</v>
      </c>
      <c r="I26" s="198"/>
      <c r="J26" s="198"/>
      <c r="K26" s="198"/>
      <c r="L26" s="198"/>
      <c r="M26" s="198"/>
      <c r="N26" s="198"/>
      <c r="O26" s="198"/>
      <c r="P26" s="199"/>
    </row>
    <row r="27" spans="2:16" ht="26" customHeight="1">
      <c r="B27" s="216" t="s">
        <v>48</v>
      </c>
      <c r="C27" s="218" t="s">
        <v>20</v>
      </c>
      <c r="D27" s="220" t="s">
        <v>26</v>
      </c>
      <c r="E27" s="222" t="s">
        <v>23</v>
      </c>
      <c r="F27" s="200" t="s">
        <v>24</v>
      </c>
      <c r="G27" s="202" t="s">
        <v>25</v>
      </c>
      <c r="H27" s="197" t="s">
        <v>36</v>
      </c>
      <c r="I27" s="198"/>
      <c r="J27" s="198"/>
      <c r="K27" s="198"/>
      <c r="L27" s="198"/>
      <c r="M27" s="198"/>
      <c r="N27" s="198"/>
      <c r="O27" s="198"/>
      <c r="P27" s="199"/>
    </row>
    <row r="28" spans="2:16" ht="26" customHeight="1" thickBot="1">
      <c r="B28" s="217"/>
      <c r="C28" s="219"/>
      <c r="D28" s="221"/>
      <c r="E28" s="223"/>
      <c r="F28" s="201"/>
      <c r="G28" s="203"/>
      <c r="H28" s="213"/>
      <c r="I28" s="214"/>
      <c r="J28" s="214"/>
      <c r="K28" s="214"/>
      <c r="L28" s="214"/>
      <c r="M28" s="214"/>
      <c r="N28" s="214"/>
      <c r="O28" s="214"/>
      <c r="P28" s="215"/>
    </row>
    <row r="29" spans="2:16" ht="17" thickTop="1"/>
  </sheetData>
  <mergeCells count="25">
    <mergeCell ref="B24:G24"/>
    <mergeCell ref="B2:G2"/>
    <mergeCell ref="B3:D3"/>
    <mergeCell ref="B4:J4"/>
    <mergeCell ref="M2:P4"/>
    <mergeCell ref="B8:P8"/>
    <mergeCell ref="B12:P12"/>
    <mergeCell ref="B16:P16"/>
    <mergeCell ref="B20:P20"/>
    <mergeCell ref="H24:P24"/>
    <mergeCell ref="H25:P25"/>
    <mergeCell ref="F27:F28"/>
    <mergeCell ref="G27:G28"/>
    <mergeCell ref="B25:B26"/>
    <mergeCell ref="C25:C26"/>
    <mergeCell ref="D25:D26"/>
    <mergeCell ref="E25:E26"/>
    <mergeCell ref="F25:F26"/>
    <mergeCell ref="G25:G26"/>
    <mergeCell ref="H26:P26"/>
    <mergeCell ref="H27:P28"/>
    <mergeCell ref="B27:B28"/>
    <mergeCell ref="C27:C28"/>
    <mergeCell ref="D27:D28"/>
    <mergeCell ref="E27:E28"/>
  </mergeCells>
  <pageMargins left="0.7" right="0.7" top="0.75" bottom="0.75" header="0.3" footer="0.3"/>
  <pageSetup scale="36" orientation="landscape"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6EF07-AD16-3C4E-B7FC-51E12DD9606A}">
  <sheetPr>
    <pageSetUpPr fitToPage="1"/>
  </sheetPr>
  <dimension ref="B1:P34"/>
  <sheetViews>
    <sheetView zoomScale="60" zoomScaleNormal="60" workbookViewId="0">
      <selection activeCell="P25" sqref="P25"/>
    </sheetView>
  </sheetViews>
  <sheetFormatPr baseColWidth="10" defaultColWidth="11.1640625" defaultRowHeight="16"/>
  <cols>
    <col min="2" max="2" width="41.1640625" customWidth="1"/>
    <col min="3" max="16" width="17.83203125" customWidth="1"/>
  </cols>
  <sheetData>
    <row r="1" spans="2:16" ht="17" thickBot="1"/>
    <row r="2" spans="2:16" ht="66" customHeight="1" thickTop="1">
      <c r="B2" s="228" t="s">
        <v>78</v>
      </c>
      <c r="C2" s="229"/>
      <c r="D2" s="229"/>
      <c r="E2" s="229"/>
      <c r="F2" s="229"/>
      <c r="G2" s="229"/>
      <c r="H2" s="24"/>
      <c r="I2" s="24"/>
      <c r="J2" s="24"/>
      <c r="K2" s="24"/>
      <c r="L2" s="24"/>
      <c r="M2" s="234"/>
      <c r="N2" s="234"/>
      <c r="O2" s="234"/>
      <c r="P2" s="235"/>
    </row>
    <row r="3" spans="2:16" ht="44" customHeight="1">
      <c r="B3" s="230" t="s">
        <v>29</v>
      </c>
      <c r="C3" s="231"/>
      <c r="D3" s="231"/>
      <c r="E3" s="21"/>
      <c r="F3" s="21"/>
      <c r="G3" s="21"/>
      <c r="H3" s="21"/>
      <c r="I3" s="21"/>
      <c r="J3" s="21"/>
      <c r="K3" s="21"/>
      <c r="L3" s="21"/>
      <c r="M3" s="236"/>
      <c r="N3" s="236"/>
      <c r="O3" s="236"/>
      <c r="P3" s="237"/>
    </row>
    <row r="4" spans="2:16" ht="111" customHeight="1" thickBot="1">
      <c r="B4" s="232" t="s">
        <v>77</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156000</v>
      </c>
      <c r="D6" s="22">
        <v>156000</v>
      </c>
      <c r="E6" s="22">
        <v>156000</v>
      </c>
      <c r="F6" s="22">
        <v>156000</v>
      </c>
      <c r="G6" s="22">
        <v>156000</v>
      </c>
      <c r="H6" s="22">
        <v>156000</v>
      </c>
      <c r="I6" s="22">
        <v>156000</v>
      </c>
      <c r="J6" s="22">
        <v>156000</v>
      </c>
      <c r="K6" s="22">
        <v>156000</v>
      </c>
      <c r="L6" s="22">
        <v>156000</v>
      </c>
      <c r="M6" s="22">
        <v>156000</v>
      </c>
      <c r="N6" s="22">
        <v>156000</v>
      </c>
      <c r="O6" s="139">
        <v>156000</v>
      </c>
      <c r="P6" s="28">
        <v>156000</v>
      </c>
    </row>
    <row r="7" spans="2:16" ht="26">
      <c r="B7" s="29" t="s">
        <v>6</v>
      </c>
      <c r="C7" s="4">
        <v>727</v>
      </c>
      <c r="D7" s="5">
        <v>720</v>
      </c>
      <c r="E7" s="5">
        <v>756</v>
      </c>
      <c r="F7" s="5">
        <v>739</v>
      </c>
      <c r="G7" s="5">
        <v>709</v>
      </c>
      <c r="H7" s="4">
        <v>674</v>
      </c>
      <c r="I7" s="6">
        <v>644</v>
      </c>
      <c r="J7" s="6">
        <v>688</v>
      </c>
      <c r="K7" s="6">
        <v>657</v>
      </c>
      <c r="L7" s="6">
        <v>671</v>
      </c>
      <c r="M7" s="6">
        <v>674</v>
      </c>
      <c r="N7" s="6">
        <v>708</v>
      </c>
      <c r="O7" s="144">
        <v>692</v>
      </c>
      <c r="P7" s="30">
        <v>684</v>
      </c>
    </row>
    <row r="8" spans="2:16" ht="26">
      <c r="B8" s="31" t="s">
        <v>66</v>
      </c>
      <c r="C8" s="7">
        <v>-21.530300000000004</v>
      </c>
      <c r="D8" s="7">
        <v>-21.530300000000004</v>
      </c>
      <c r="E8" s="7">
        <v>-21.530300000000004</v>
      </c>
      <c r="F8" s="7">
        <v>-21.530300000000004</v>
      </c>
      <c r="G8" s="7">
        <v>-21.530300000000004</v>
      </c>
      <c r="H8" s="7">
        <v>-21.530300000000004</v>
      </c>
      <c r="I8" s="7">
        <v>-21.530300000000004</v>
      </c>
      <c r="J8" s="7">
        <v>-21.530300000000004</v>
      </c>
      <c r="K8" s="7">
        <v>-21.530300000000004</v>
      </c>
      <c r="L8" s="7">
        <v>-21.530300000000004</v>
      </c>
      <c r="M8" s="7">
        <v>-21.530300000000004</v>
      </c>
      <c r="N8" s="7">
        <v>-21.530300000000004</v>
      </c>
      <c r="O8" s="140">
        <v>-21.530300000000004</v>
      </c>
      <c r="P8" s="32">
        <v>-21.530300000000004</v>
      </c>
    </row>
    <row r="9" spans="2:16" ht="34">
      <c r="B9" s="240" t="s">
        <v>1</v>
      </c>
      <c r="C9" s="241"/>
      <c r="D9" s="241"/>
      <c r="E9" s="241"/>
      <c r="F9" s="241"/>
      <c r="G9" s="241"/>
      <c r="H9" s="241"/>
      <c r="I9" s="241"/>
      <c r="J9" s="241"/>
      <c r="K9" s="241"/>
      <c r="L9" s="241"/>
      <c r="M9" s="241"/>
      <c r="N9" s="241"/>
      <c r="O9" s="241"/>
      <c r="P9" s="242"/>
    </row>
    <row r="10" spans="2:16" ht="26">
      <c r="B10" s="31" t="s">
        <v>16</v>
      </c>
      <c r="C10" s="8">
        <v>1039394.9</v>
      </c>
      <c r="D10" s="8">
        <v>957225.9</v>
      </c>
      <c r="E10" s="8">
        <v>899103.9</v>
      </c>
      <c r="F10" s="8">
        <v>785623.9</v>
      </c>
      <c r="G10" s="8">
        <v>728570.9</v>
      </c>
      <c r="H10" s="8">
        <v>818457.4</v>
      </c>
      <c r="I10" s="8">
        <v>826384.9</v>
      </c>
      <c r="J10" s="8">
        <v>945873.1</v>
      </c>
      <c r="K10" s="8">
        <v>970296.6</v>
      </c>
      <c r="L10" s="8">
        <v>977320.1</v>
      </c>
      <c r="M10" s="8">
        <v>968713.1</v>
      </c>
      <c r="N10" s="8">
        <v>831059.1</v>
      </c>
      <c r="O10" s="141">
        <v>1158274.6000000001</v>
      </c>
      <c r="P10" s="33">
        <v>1108466.8999999999</v>
      </c>
    </row>
    <row r="11" spans="2:16" ht="26">
      <c r="B11" s="31" t="s">
        <v>49</v>
      </c>
      <c r="C11" s="9">
        <f>(C10/C6)*1000</f>
        <v>6662.7878205128209</v>
      </c>
      <c r="D11" s="9">
        <f>(D10/D6)*1000</f>
        <v>6136.0634615384615</v>
      </c>
      <c r="E11" s="9">
        <f t="shared" ref="E11:O11" si="0">(E10/E6)*1000</f>
        <v>5763.4865384615387</v>
      </c>
      <c r="F11" s="9">
        <f t="shared" si="0"/>
        <v>5036.0506410256412</v>
      </c>
      <c r="G11" s="9">
        <f t="shared" si="0"/>
        <v>4670.3262820512819</v>
      </c>
      <c r="H11" s="9">
        <f t="shared" si="0"/>
        <v>5246.5217948717946</v>
      </c>
      <c r="I11" s="9">
        <f t="shared" si="0"/>
        <v>5297.3391025641031</v>
      </c>
      <c r="J11" s="9">
        <f t="shared" si="0"/>
        <v>6063.289102564102</v>
      </c>
      <c r="K11" s="9">
        <f t="shared" si="0"/>
        <v>6219.85</v>
      </c>
      <c r="L11" s="9">
        <f t="shared" si="0"/>
        <v>6264.8724358974359</v>
      </c>
      <c r="M11" s="9">
        <f t="shared" si="0"/>
        <v>6209.6993589743588</v>
      </c>
      <c r="N11" s="9">
        <f t="shared" si="0"/>
        <v>5327.3019230769223</v>
      </c>
      <c r="O11" s="120">
        <f t="shared" si="0"/>
        <v>7424.83717948718</v>
      </c>
      <c r="P11" s="34">
        <f t="shared" ref="P11" si="1">(P10/P6)*1000</f>
        <v>7105.5570512820505</v>
      </c>
    </row>
    <row r="12" spans="2:16" ht="26">
      <c r="B12" s="31" t="s">
        <v>17</v>
      </c>
      <c r="C12" s="9">
        <f t="shared" ref="C12:O12" si="2">C10/C7</f>
        <v>1429.7041265474554</v>
      </c>
      <c r="D12" s="9">
        <f t="shared" si="2"/>
        <v>1329.4804166666668</v>
      </c>
      <c r="E12" s="9">
        <f t="shared" si="2"/>
        <v>1189.2908730158731</v>
      </c>
      <c r="F12" s="9">
        <f t="shared" si="2"/>
        <v>1063.0905277401894</v>
      </c>
      <c r="G12" s="9">
        <f t="shared" si="2"/>
        <v>1027.6035260930889</v>
      </c>
      <c r="H12" s="9">
        <f t="shared" si="2"/>
        <v>1214.3284866468844</v>
      </c>
      <c r="I12" s="9">
        <f t="shared" si="2"/>
        <v>1283.2063664596274</v>
      </c>
      <c r="J12" s="9">
        <f t="shared" si="2"/>
        <v>1374.8155523255814</v>
      </c>
      <c r="K12" s="9">
        <f t="shared" si="2"/>
        <v>1476.8593607305936</v>
      </c>
      <c r="L12" s="9">
        <f t="shared" si="2"/>
        <v>1456.5128166915051</v>
      </c>
      <c r="M12" s="9">
        <f t="shared" si="2"/>
        <v>1437.2597922848665</v>
      </c>
      <c r="N12" s="9">
        <f t="shared" si="2"/>
        <v>1173.8122881355932</v>
      </c>
      <c r="O12" s="120">
        <f t="shared" si="2"/>
        <v>1673.8072254335261</v>
      </c>
      <c r="P12" s="34">
        <f t="shared" ref="P12" si="3">P10/P7</f>
        <v>1620.5656432748538</v>
      </c>
    </row>
    <row r="13" spans="2:16" ht="26">
      <c r="B13" s="31" t="s">
        <v>21</v>
      </c>
      <c r="C13" s="9">
        <f>C10*Factors!C12</f>
        <v>799.29467810000006</v>
      </c>
      <c r="D13" s="9">
        <f>D10*Factors!C13</f>
        <v>726.53445810000005</v>
      </c>
      <c r="E13" s="9">
        <f>E10*Factors!C14</f>
        <v>670.73150940000005</v>
      </c>
      <c r="F13" s="9">
        <f>F10*Factors!C15</f>
        <v>617.50038540000003</v>
      </c>
      <c r="G13" s="9">
        <f>G10*Factors!C16</f>
        <v>536.22818240000004</v>
      </c>
      <c r="H13" s="9">
        <f>H10*Factors!C17</f>
        <v>594.20007239999995</v>
      </c>
      <c r="I13" s="9">
        <f>I10*Factors!C18</f>
        <v>590.03881860000001</v>
      </c>
      <c r="J13" s="9">
        <f>J10*Factors!C19</f>
        <v>641.30196179999996</v>
      </c>
      <c r="K13" s="9">
        <f>K10*Factors!C20</f>
        <v>661.74228119999998</v>
      </c>
      <c r="L13" s="9">
        <f>L10*Factors!C21</f>
        <v>675.32818910000003</v>
      </c>
      <c r="M13" s="9">
        <f>M10*Factors!C22</f>
        <v>628.6948018999999</v>
      </c>
      <c r="N13" s="9">
        <f>N10*Factors!C23</f>
        <v>437.96814569999998</v>
      </c>
      <c r="O13" s="120">
        <f>O10*Factors!C24</f>
        <v>697.28130920000001</v>
      </c>
      <c r="P13" s="34">
        <f>P10*Factors!C25</f>
        <v>583.05358939999996</v>
      </c>
    </row>
    <row r="14" spans="2:16" ht="34">
      <c r="B14" s="240" t="s">
        <v>14</v>
      </c>
      <c r="C14" s="241"/>
      <c r="D14" s="241"/>
      <c r="E14" s="241"/>
      <c r="F14" s="241"/>
      <c r="G14" s="241"/>
      <c r="H14" s="241"/>
      <c r="I14" s="241"/>
      <c r="J14" s="241"/>
      <c r="K14" s="241"/>
      <c r="L14" s="241"/>
      <c r="M14" s="241"/>
      <c r="N14" s="241"/>
      <c r="O14" s="241"/>
      <c r="P14" s="242"/>
    </row>
    <row r="15" spans="2:16" ht="26">
      <c r="B15" s="31" t="s">
        <v>2</v>
      </c>
      <c r="C15" s="8">
        <v>124772.91572</v>
      </c>
      <c r="D15" s="8">
        <v>100631.11242</v>
      </c>
      <c r="E15" s="8">
        <v>85616.424583</v>
      </c>
      <c r="F15" s="8">
        <v>106370.424852</v>
      </c>
      <c r="G15" s="8">
        <v>94743.609509999995</v>
      </c>
      <c r="H15" s="8">
        <v>62941.460169999998</v>
      </c>
      <c r="I15" s="8">
        <v>78633.784209999998</v>
      </c>
      <c r="J15" s="8">
        <v>66747.933550999995</v>
      </c>
      <c r="K15" s="8">
        <v>64785.399069999999</v>
      </c>
      <c r="L15" s="8">
        <v>82229.210000000006</v>
      </c>
      <c r="M15" s="8">
        <v>117295.0868</v>
      </c>
      <c r="N15" s="8">
        <v>92462.608129999993</v>
      </c>
      <c r="O15" s="119">
        <v>109298.4</v>
      </c>
      <c r="P15" s="35">
        <v>100881</v>
      </c>
    </row>
    <row r="16" spans="2:16" ht="26">
      <c r="B16" s="31" t="s">
        <v>142</v>
      </c>
      <c r="C16" s="9">
        <f>(C15/C6)*1000</f>
        <v>799.82638282051289</v>
      </c>
      <c r="D16" s="9">
        <f>(D15/D6)*1000</f>
        <v>645.07123346153844</v>
      </c>
      <c r="E16" s="9">
        <f t="shared" ref="E16:O16" si="4">(E15/E6)*1000</f>
        <v>548.82323450641024</v>
      </c>
      <c r="F16" s="9">
        <f t="shared" si="4"/>
        <v>681.86169776923077</v>
      </c>
      <c r="G16" s="9">
        <f t="shared" si="4"/>
        <v>607.33083019230776</v>
      </c>
      <c r="H16" s="9">
        <f t="shared" si="4"/>
        <v>403.47089852564102</v>
      </c>
      <c r="I16" s="9">
        <f t="shared" si="4"/>
        <v>504.06271929487178</v>
      </c>
      <c r="J16" s="9">
        <f t="shared" si="4"/>
        <v>427.8713689166666</v>
      </c>
      <c r="K16" s="9">
        <f t="shared" si="4"/>
        <v>415.29101967948719</v>
      </c>
      <c r="L16" s="9">
        <f t="shared" si="4"/>
        <v>527.11032051282064</v>
      </c>
      <c r="M16" s="9">
        <f t="shared" si="4"/>
        <v>751.89158205128206</v>
      </c>
      <c r="N16" s="9">
        <f t="shared" si="4"/>
        <v>592.70902647435901</v>
      </c>
      <c r="O16" s="120">
        <f t="shared" si="4"/>
        <v>700.63076923076915</v>
      </c>
      <c r="P16" s="34">
        <f t="shared" ref="P16" si="5">(P15/P6)*1000</f>
        <v>646.67307692307691</v>
      </c>
    </row>
    <row r="17" spans="2:16" ht="26">
      <c r="B17" s="31" t="s">
        <v>3</v>
      </c>
      <c r="C17" s="9">
        <f t="shared" ref="C17:O17" si="6">C15/C7</f>
        <v>171.62711928473178</v>
      </c>
      <c r="D17" s="9">
        <f t="shared" si="6"/>
        <v>139.76543391666667</v>
      </c>
      <c r="E17" s="9">
        <f t="shared" si="6"/>
        <v>113.24923886640212</v>
      </c>
      <c r="F17" s="9">
        <f t="shared" si="6"/>
        <v>143.93832862246279</v>
      </c>
      <c r="G17" s="9">
        <f t="shared" si="6"/>
        <v>133.62991468265162</v>
      </c>
      <c r="H17" s="9">
        <f t="shared" si="6"/>
        <v>93.384955741839761</v>
      </c>
      <c r="I17" s="9">
        <f t="shared" si="6"/>
        <v>122.10214939440993</v>
      </c>
      <c r="J17" s="9">
        <f t="shared" si="6"/>
        <v>97.017345277616272</v>
      </c>
      <c r="K17" s="9">
        <f t="shared" si="6"/>
        <v>98.607913348554035</v>
      </c>
      <c r="L17" s="9">
        <f t="shared" si="6"/>
        <v>122.54725782414307</v>
      </c>
      <c r="M17" s="9">
        <f t="shared" si="6"/>
        <v>174.02831869436201</v>
      </c>
      <c r="N17" s="9">
        <f t="shared" si="6"/>
        <v>130.59690413841807</v>
      </c>
      <c r="O17" s="120">
        <f t="shared" si="6"/>
        <v>157.94566473988439</v>
      </c>
      <c r="P17" s="34">
        <f t="shared" ref="P17" si="7">P15/P7</f>
        <v>147.48684210526315</v>
      </c>
    </row>
    <row r="18" spans="2:16" ht="26">
      <c r="B18" s="29" t="s">
        <v>30</v>
      </c>
      <c r="C18" s="10">
        <f>C15*Factors!C5</f>
        <v>837.24588245958091</v>
      </c>
      <c r="D18" s="10">
        <f>D15*Factors!C5</f>
        <v>675.25058651384211</v>
      </c>
      <c r="E18" s="10">
        <f>E15*Factors!C5</f>
        <v>574.49967037628494</v>
      </c>
      <c r="F18" s="10">
        <f>F15*Factors!C5</f>
        <v>713.76227532156668</v>
      </c>
      <c r="G18" s="10">
        <f>G15*Factors!C5</f>
        <v>635.74451629882844</v>
      </c>
      <c r="H18" s="10">
        <f>H15*Factors!C5</f>
        <v>422.34709399260493</v>
      </c>
      <c r="I18" s="10">
        <f>I15*Factors!C5</f>
        <v>527.64505559666748</v>
      </c>
      <c r="J18" s="10">
        <f>J15*Factors!C5</f>
        <v>447.88912886887579</v>
      </c>
      <c r="K18" s="10">
        <f>K15*Factors!C5</f>
        <v>434.72021393312565</v>
      </c>
      <c r="L18" s="10">
        <f>L15*Factors!C5</f>
        <v>551.77092795442934</v>
      </c>
      <c r="M18" s="10">
        <f>M15*Factors!C5</f>
        <v>787.0684746713647</v>
      </c>
      <c r="N18" s="10">
        <f>N15*Factors!C5</f>
        <v>620.43863839840913</v>
      </c>
      <c r="O18" s="121">
        <f>O15*Factors!C5</f>
        <v>733.40944892860318</v>
      </c>
      <c r="P18" s="36">
        <f>P15*Factors!C5</f>
        <v>676.92737146533182</v>
      </c>
    </row>
    <row r="19" spans="2:16" ht="34">
      <c r="B19" s="243" t="s">
        <v>15</v>
      </c>
      <c r="C19" s="244"/>
      <c r="D19" s="244"/>
      <c r="E19" s="244"/>
      <c r="F19" s="244"/>
      <c r="G19" s="244"/>
      <c r="H19" s="244"/>
      <c r="I19" s="244"/>
      <c r="J19" s="244"/>
      <c r="K19" s="244"/>
      <c r="L19" s="244"/>
      <c r="M19" s="244"/>
      <c r="N19" s="244"/>
      <c r="O19" s="244"/>
      <c r="P19" s="245"/>
    </row>
    <row r="20" spans="2:16" ht="26">
      <c r="B20" s="31" t="s">
        <v>5</v>
      </c>
      <c r="C20" s="11">
        <v>854.7</v>
      </c>
      <c r="D20" s="11">
        <v>778.5</v>
      </c>
      <c r="E20" s="11">
        <v>648.5</v>
      </c>
      <c r="F20" s="11">
        <v>847</v>
      </c>
      <c r="G20" s="11">
        <v>570.6</v>
      </c>
      <c r="H20" s="11">
        <v>513.70000000000005</v>
      </c>
      <c r="I20" s="11">
        <v>721.8</v>
      </c>
      <c r="J20" s="11">
        <v>616.6</v>
      </c>
      <c r="K20" s="11">
        <v>767.4</v>
      </c>
      <c r="L20" s="151">
        <v>1375.3</v>
      </c>
      <c r="M20" s="151">
        <v>1442</v>
      </c>
      <c r="N20" s="11">
        <v>657.6</v>
      </c>
      <c r="O20" s="152">
        <v>1142.8</v>
      </c>
      <c r="P20" s="153">
        <v>2264.9</v>
      </c>
    </row>
    <row r="21" spans="2:16" ht="26">
      <c r="B21" s="31" t="s">
        <v>144</v>
      </c>
      <c r="C21" s="109">
        <f>(C20/C6)*1000</f>
        <v>5.4788461538461544</v>
      </c>
      <c r="D21" s="109">
        <f>(D20/D6)*1000</f>
        <v>4.990384615384615</v>
      </c>
      <c r="E21" s="109">
        <f t="shared" ref="E21:O21" si="8">(E20/E6)*1000</f>
        <v>4.1570512820512819</v>
      </c>
      <c r="F21" s="109">
        <f t="shared" si="8"/>
        <v>5.4294871794871797</v>
      </c>
      <c r="G21" s="109">
        <f t="shared" si="8"/>
        <v>3.657692307692308</v>
      </c>
      <c r="H21" s="109">
        <f t="shared" si="8"/>
        <v>3.2929487179487182</v>
      </c>
      <c r="I21" s="109">
        <f t="shared" si="8"/>
        <v>4.6269230769230765</v>
      </c>
      <c r="J21" s="109">
        <f t="shared" si="8"/>
        <v>3.9525641025641027</v>
      </c>
      <c r="K21" s="109">
        <f t="shared" si="8"/>
        <v>4.9192307692307695</v>
      </c>
      <c r="L21" s="109">
        <f t="shared" si="8"/>
        <v>8.8160256410256412</v>
      </c>
      <c r="M21" s="109">
        <f t="shared" si="8"/>
        <v>9.2435897435897427</v>
      </c>
      <c r="N21" s="109">
        <f t="shared" si="8"/>
        <v>4.2153846153846155</v>
      </c>
      <c r="O21" s="124">
        <f t="shared" si="8"/>
        <v>7.3256410256410254</v>
      </c>
      <c r="P21" s="111">
        <f t="shared" ref="P21" si="9">(P20/P6)*1000</f>
        <v>14.518589743589743</v>
      </c>
    </row>
    <row r="22" spans="2:16" ht="26">
      <c r="B22" s="31" t="s">
        <v>143</v>
      </c>
      <c r="C22" s="110">
        <f>(C20/C7)*1000</f>
        <v>1175.6533700137552</v>
      </c>
      <c r="D22" s="110">
        <f>(D20/D7)*1000</f>
        <v>1081.25</v>
      </c>
      <c r="E22" s="110">
        <f t="shared" ref="E22:O22" si="10">(E20/E7)*1000</f>
        <v>857.80423280423281</v>
      </c>
      <c r="F22" s="110">
        <f t="shared" si="10"/>
        <v>1146.1434370771312</v>
      </c>
      <c r="G22" s="110">
        <f t="shared" si="10"/>
        <v>804.79548660084629</v>
      </c>
      <c r="H22" s="110">
        <f t="shared" si="10"/>
        <v>762.166172106825</v>
      </c>
      <c r="I22" s="110">
        <f t="shared" si="10"/>
        <v>1120.807453416149</v>
      </c>
      <c r="J22" s="110">
        <f t="shared" si="10"/>
        <v>896.2209302325582</v>
      </c>
      <c r="K22" s="110">
        <f t="shared" si="10"/>
        <v>1168.0365296803652</v>
      </c>
      <c r="L22" s="110">
        <f t="shared" si="10"/>
        <v>2049.6274217585692</v>
      </c>
      <c r="M22" s="110">
        <f t="shared" si="10"/>
        <v>2139.4658753709195</v>
      </c>
      <c r="N22" s="110">
        <f t="shared" si="10"/>
        <v>928.81355932203394</v>
      </c>
      <c r="O22" s="125">
        <f t="shared" si="10"/>
        <v>1651.4450867052021</v>
      </c>
      <c r="P22" s="112">
        <f t="shared" ref="P22" si="11">(P20/P7)*1000</f>
        <v>3311.2573099415208</v>
      </c>
    </row>
    <row r="23" spans="2:16" ht="27" thickBot="1">
      <c r="B23" s="29" t="s">
        <v>21</v>
      </c>
      <c r="C23" s="134">
        <f>(C20*Factors!C27)/1000</f>
        <v>2.7170912999999999</v>
      </c>
      <c r="D23" s="134">
        <f>(D20*Factors!C27)/1000</f>
        <v>2.4748514999999998</v>
      </c>
      <c r="E23" s="134">
        <f>(E20*Factors!C27)/1000</f>
        <v>2.0615815</v>
      </c>
      <c r="F23" s="134">
        <f>(F20*Factors!C27)/1000</f>
        <v>2.6926129999999997</v>
      </c>
      <c r="G23" s="134">
        <f>(G20*Factors!C27)/1000</f>
        <v>1.8139373999999999</v>
      </c>
      <c r="H23" s="134">
        <f>(H20*Factors!C27)/1000</f>
        <v>1.6330523000000001</v>
      </c>
      <c r="I23" s="134">
        <f>(I20*Factors!C27)/1000</f>
        <v>2.2946021999999999</v>
      </c>
      <c r="J23" s="134">
        <f>(J20*Factors!C27)/1000</f>
        <v>1.9601713999999999</v>
      </c>
      <c r="K23" s="134">
        <f>(K20*Factors!C27)/1000</f>
        <v>2.4395645999999997</v>
      </c>
      <c r="L23" s="134">
        <f>(L20*Factors!C27)/1000</f>
        <v>4.3720787000000003</v>
      </c>
      <c r="M23" s="134">
        <f>(M20*Factors!C27)/1000</f>
        <v>4.5841179999999992</v>
      </c>
      <c r="N23" s="134">
        <f>(N20*Factors!C27)/1000</f>
        <v>2.0905104000000003</v>
      </c>
      <c r="O23" s="137">
        <f>(O20*Factors!C27)/1000</f>
        <v>3.6329611999999996</v>
      </c>
      <c r="P23" s="135">
        <f>(P20*Factors!C27)/1000</f>
        <v>7.200117099999999</v>
      </c>
    </row>
    <row r="24" spans="2:16" ht="41" thickTop="1" thickBot="1">
      <c r="B24" s="246" t="s">
        <v>28</v>
      </c>
      <c r="C24" s="247"/>
      <c r="D24" s="247"/>
      <c r="E24" s="247"/>
      <c r="F24" s="247"/>
      <c r="G24" s="247"/>
      <c r="H24" s="247"/>
      <c r="I24" s="247"/>
      <c r="J24" s="247"/>
      <c r="K24" s="247"/>
      <c r="L24" s="247"/>
      <c r="M24" s="247"/>
      <c r="N24" s="247"/>
      <c r="O24" s="247"/>
      <c r="P24" s="248"/>
    </row>
    <row r="25" spans="2:16" ht="31" thickTop="1" thickBot="1">
      <c r="B25" s="17" t="s">
        <v>31</v>
      </c>
      <c r="C25" s="18">
        <f>C8+C13+C18+C23</f>
        <v>1617.7273518595809</v>
      </c>
      <c r="D25" s="18">
        <f t="shared" ref="D25:O25" si="12">D8+D13+D18+D23</f>
        <v>1382.729596113842</v>
      </c>
      <c r="E25" s="18">
        <f t="shared" si="12"/>
        <v>1225.7624612762852</v>
      </c>
      <c r="F25" s="18">
        <f t="shared" si="12"/>
        <v>1312.4249737215666</v>
      </c>
      <c r="G25" s="18">
        <f t="shared" si="12"/>
        <v>1152.2563360988286</v>
      </c>
      <c r="H25" s="18">
        <f t="shared" si="12"/>
        <v>996.64991869260496</v>
      </c>
      <c r="I25" s="18">
        <f t="shared" si="12"/>
        <v>1098.4481763966676</v>
      </c>
      <c r="J25" s="18">
        <f t="shared" si="12"/>
        <v>1069.6209620688758</v>
      </c>
      <c r="K25" s="18">
        <f t="shared" si="12"/>
        <v>1077.3717597331256</v>
      </c>
      <c r="L25" s="18">
        <f t="shared" si="12"/>
        <v>1209.9408957544294</v>
      </c>
      <c r="M25" s="18">
        <f t="shared" si="12"/>
        <v>1398.8170945713646</v>
      </c>
      <c r="N25" s="18">
        <f t="shared" si="12"/>
        <v>1038.9669944984091</v>
      </c>
      <c r="O25" s="18">
        <f t="shared" si="12"/>
        <v>1412.7934193286032</v>
      </c>
      <c r="P25" s="18">
        <f t="shared" ref="P25" si="13">P8+P13+P18+P23</f>
        <v>1245.6507779653318</v>
      </c>
    </row>
    <row r="26" spans="2:16" ht="31" thickTop="1" thickBot="1">
      <c r="B26" s="17" t="s">
        <v>145</v>
      </c>
      <c r="C26" s="19">
        <f>(C25/C6)*1000</f>
        <v>10.370047127305005</v>
      </c>
      <c r="D26" s="19">
        <f>(D25/D6)*1000</f>
        <v>8.8636512571400132</v>
      </c>
      <c r="E26" s="19">
        <f t="shared" ref="E26:O26" si="14">(E25/E6)*1000</f>
        <v>7.857451674847983</v>
      </c>
      <c r="F26" s="19">
        <f t="shared" si="14"/>
        <v>8.4129806007792745</v>
      </c>
      <c r="G26" s="19">
        <f t="shared" si="14"/>
        <v>7.3862585647360808</v>
      </c>
      <c r="H26" s="19">
        <f t="shared" si="14"/>
        <v>6.3887815300808013</v>
      </c>
      <c r="I26" s="19">
        <f t="shared" si="14"/>
        <v>7.0413344640812019</v>
      </c>
      <c r="J26" s="19">
        <f t="shared" si="14"/>
        <v>6.85654462864664</v>
      </c>
      <c r="K26" s="19">
        <f t="shared" si="14"/>
        <v>6.9062292290584981</v>
      </c>
      <c r="L26" s="19">
        <f t="shared" si="14"/>
        <v>7.756031383041214</v>
      </c>
      <c r="M26" s="19">
        <f t="shared" si="14"/>
        <v>8.9667762472523371</v>
      </c>
      <c r="N26" s="19">
        <f t="shared" si="14"/>
        <v>6.6600448365282636</v>
      </c>
      <c r="O26" s="19">
        <f t="shared" si="14"/>
        <v>9.0563680726192519</v>
      </c>
      <c r="P26" s="19">
        <f t="shared" ref="P26" si="15">(P25/P6)*1000</f>
        <v>7.9849408843931533</v>
      </c>
    </row>
    <row r="27" spans="2:16" ht="31" thickTop="1" thickBot="1">
      <c r="B27" s="17" t="s">
        <v>32</v>
      </c>
      <c r="C27" s="19">
        <f>C25/C7</f>
        <v>2.2252095623928212</v>
      </c>
      <c r="D27" s="19">
        <f t="shared" ref="D27:O27" si="16">D25/D7</f>
        <v>1.9204577723803362</v>
      </c>
      <c r="E27" s="19">
        <f t="shared" si="16"/>
        <v>1.6213789170321233</v>
      </c>
      <c r="F27" s="19">
        <f t="shared" si="16"/>
        <v>1.7759471904216058</v>
      </c>
      <c r="G27" s="19">
        <f t="shared" si="16"/>
        <v>1.6251852413241588</v>
      </c>
      <c r="H27" s="19">
        <f t="shared" si="16"/>
        <v>1.4787090781789392</v>
      </c>
      <c r="I27" s="19">
        <f t="shared" si="16"/>
        <v>1.7056648701811608</v>
      </c>
      <c r="J27" s="19">
        <f t="shared" si="16"/>
        <v>1.5546816309140636</v>
      </c>
      <c r="K27" s="19">
        <f t="shared" si="16"/>
        <v>1.6398352507353511</v>
      </c>
      <c r="L27" s="19">
        <f t="shared" si="16"/>
        <v>1.8031906047010871</v>
      </c>
      <c r="M27" s="19">
        <f t="shared" si="16"/>
        <v>2.0753962827468317</v>
      </c>
      <c r="N27" s="19">
        <f t="shared" si="16"/>
        <v>1.4674675063536853</v>
      </c>
      <c r="O27" s="19">
        <f t="shared" si="16"/>
        <v>2.0416089874690799</v>
      </c>
      <c r="P27" s="19">
        <f t="shared" ref="P27" si="17">P25/P7</f>
        <v>1.8211268683703681</v>
      </c>
    </row>
    <row r="28" spans="2:16" ht="14" customHeight="1" thickTop="1">
      <c r="B28" s="41"/>
      <c r="C28" s="3"/>
      <c r="D28" s="3"/>
      <c r="E28" s="3"/>
      <c r="F28" s="3"/>
      <c r="G28" s="3"/>
      <c r="H28" s="3"/>
      <c r="I28" s="3"/>
      <c r="J28" s="3"/>
      <c r="K28" s="3"/>
      <c r="L28" s="3"/>
      <c r="M28" s="1"/>
      <c r="N28" s="1"/>
      <c r="O28" s="1"/>
      <c r="P28" s="145"/>
    </row>
    <row r="29" spans="2:16" ht="26">
      <c r="B29" s="224" t="s">
        <v>19</v>
      </c>
      <c r="C29" s="225"/>
      <c r="D29" s="225"/>
      <c r="E29" s="226"/>
      <c r="F29" s="226"/>
      <c r="G29" s="227"/>
      <c r="H29" s="249" t="s">
        <v>27</v>
      </c>
      <c r="I29" s="250"/>
      <c r="J29" s="250"/>
      <c r="K29" s="250"/>
      <c r="L29" s="250"/>
      <c r="M29" s="250"/>
      <c r="N29" s="250"/>
      <c r="O29" s="250"/>
      <c r="P29" s="251"/>
    </row>
    <row r="30" spans="2:16" ht="26" customHeight="1">
      <c r="B30" s="204" t="s">
        <v>21</v>
      </c>
      <c r="C30" s="206" t="s">
        <v>16</v>
      </c>
      <c r="D30" s="206" t="s">
        <v>0</v>
      </c>
      <c r="E30" s="207" t="s">
        <v>2</v>
      </c>
      <c r="F30" s="209" t="s">
        <v>5</v>
      </c>
      <c r="G30" s="211" t="s">
        <v>22</v>
      </c>
      <c r="H30" s="197" t="s">
        <v>35</v>
      </c>
      <c r="I30" s="198"/>
      <c r="J30" s="198"/>
      <c r="K30" s="198"/>
      <c r="L30" s="198"/>
      <c r="M30" s="198"/>
      <c r="N30" s="198"/>
      <c r="O30" s="198"/>
      <c r="P30" s="199"/>
    </row>
    <row r="31" spans="2:16" ht="26" customHeight="1">
      <c r="B31" s="205"/>
      <c r="C31" s="206"/>
      <c r="D31" s="206"/>
      <c r="E31" s="208"/>
      <c r="F31" s="210"/>
      <c r="G31" s="212"/>
      <c r="H31" s="197" t="s">
        <v>33</v>
      </c>
      <c r="I31" s="198"/>
      <c r="J31" s="198"/>
      <c r="K31" s="198"/>
      <c r="L31" s="198"/>
      <c r="M31" s="198"/>
      <c r="N31" s="198"/>
      <c r="O31" s="198"/>
      <c r="P31" s="199"/>
    </row>
    <row r="32" spans="2:16" ht="26" customHeight="1">
      <c r="B32" s="216" t="s">
        <v>48</v>
      </c>
      <c r="C32" s="218" t="s">
        <v>20</v>
      </c>
      <c r="D32" s="220" t="s">
        <v>26</v>
      </c>
      <c r="E32" s="222" t="s">
        <v>23</v>
      </c>
      <c r="F32" s="200" t="s">
        <v>24</v>
      </c>
      <c r="G32" s="202" t="s">
        <v>25</v>
      </c>
      <c r="H32" s="197" t="s">
        <v>36</v>
      </c>
      <c r="I32" s="198"/>
      <c r="J32" s="198"/>
      <c r="K32" s="198"/>
      <c r="L32" s="198"/>
      <c r="M32" s="198"/>
      <c r="N32" s="198"/>
      <c r="O32" s="198"/>
      <c r="P32" s="199"/>
    </row>
    <row r="33" spans="2:16" ht="26" customHeight="1" thickBot="1">
      <c r="B33" s="217"/>
      <c r="C33" s="219"/>
      <c r="D33" s="221"/>
      <c r="E33" s="223"/>
      <c r="F33" s="201"/>
      <c r="G33" s="203"/>
      <c r="H33" s="213"/>
      <c r="I33" s="214"/>
      <c r="J33" s="214"/>
      <c r="K33" s="214"/>
      <c r="L33" s="214"/>
      <c r="M33" s="214"/>
      <c r="N33" s="214"/>
      <c r="O33" s="214"/>
      <c r="P33" s="215"/>
    </row>
    <row r="34" spans="2:16" ht="17" thickTop="1"/>
  </sheetData>
  <mergeCells count="25">
    <mergeCell ref="B14:P14"/>
    <mergeCell ref="B29:G29"/>
    <mergeCell ref="B30:B31"/>
    <mergeCell ref="C30:C31"/>
    <mergeCell ref="D30:D31"/>
    <mergeCell ref="E30:E31"/>
    <mergeCell ref="F30:F31"/>
    <mergeCell ref="G30:G31"/>
    <mergeCell ref="B19:P19"/>
    <mergeCell ref="B24:P24"/>
    <mergeCell ref="H29:P29"/>
    <mergeCell ref="H30:P30"/>
    <mergeCell ref="H31:P31"/>
    <mergeCell ref="B2:G2"/>
    <mergeCell ref="B3:D3"/>
    <mergeCell ref="B4:J4"/>
    <mergeCell ref="M2:P4"/>
    <mergeCell ref="B9:P9"/>
    <mergeCell ref="H32:P33"/>
    <mergeCell ref="G32:G33"/>
    <mergeCell ref="B32:B33"/>
    <mergeCell ref="C32:C33"/>
    <mergeCell ref="D32:D33"/>
    <mergeCell ref="E32:E33"/>
    <mergeCell ref="F32:F33"/>
  </mergeCells>
  <pageMargins left="0.7" right="0.7" top="0.75" bottom="0.75" header="0.3" footer="0.3"/>
  <pageSetup scale="36" orientation="landscape"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0013-25FD-BC46-A094-DD8064FB5603}">
  <sheetPr>
    <pageSetUpPr fitToPage="1"/>
  </sheetPr>
  <dimension ref="B1:P34"/>
  <sheetViews>
    <sheetView zoomScale="50" zoomScaleNormal="50" workbookViewId="0">
      <selection activeCell="P25" sqref="P25"/>
    </sheetView>
  </sheetViews>
  <sheetFormatPr baseColWidth="10" defaultColWidth="11.1640625" defaultRowHeight="16"/>
  <cols>
    <col min="2" max="2" width="41.1640625" customWidth="1"/>
    <col min="3" max="15" width="17.83203125" customWidth="1"/>
    <col min="16" max="16" width="18" customWidth="1"/>
  </cols>
  <sheetData>
    <row r="1" spans="2:16" ht="17" thickBot="1"/>
    <row r="2" spans="2:16" ht="66" customHeight="1" thickTop="1">
      <c r="B2" s="228" t="s">
        <v>85</v>
      </c>
      <c r="C2" s="229"/>
      <c r="D2" s="229"/>
      <c r="E2" s="229"/>
      <c r="F2" s="229"/>
      <c r="G2" s="229"/>
      <c r="H2" s="229"/>
      <c r="I2" s="24"/>
      <c r="J2" s="24"/>
      <c r="K2" s="24"/>
      <c r="L2" s="24"/>
      <c r="M2" s="234"/>
      <c r="N2" s="234"/>
      <c r="O2" s="234"/>
      <c r="P2" s="235"/>
    </row>
    <row r="3" spans="2:16" ht="44" customHeight="1">
      <c r="B3" s="230" t="s">
        <v>29</v>
      </c>
      <c r="C3" s="231"/>
      <c r="D3" s="231"/>
      <c r="E3" s="21"/>
      <c r="F3" s="21"/>
      <c r="G3" s="21"/>
      <c r="H3" s="21"/>
      <c r="I3" s="21"/>
      <c r="J3" s="21"/>
      <c r="K3" s="21"/>
      <c r="L3" s="21"/>
      <c r="M3" s="236"/>
      <c r="N3" s="236"/>
      <c r="O3" s="236"/>
      <c r="P3" s="237"/>
    </row>
    <row r="4" spans="2:16" ht="111" customHeight="1" thickBot="1">
      <c r="B4" s="232" t="s">
        <v>77</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58200</v>
      </c>
      <c r="D6" s="22">
        <v>58200</v>
      </c>
      <c r="E6" s="22">
        <v>58200</v>
      </c>
      <c r="F6" s="22">
        <v>58200</v>
      </c>
      <c r="G6" s="22">
        <v>58200</v>
      </c>
      <c r="H6" s="22">
        <v>58200</v>
      </c>
      <c r="I6" s="22">
        <v>58200</v>
      </c>
      <c r="J6" s="22">
        <v>58200</v>
      </c>
      <c r="K6" s="22">
        <v>58200</v>
      </c>
      <c r="L6" s="22">
        <v>58200</v>
      </c>
      <c r="M6" s="22">
        <v>58200</v>
      </c>
      <c r="N6" s="22">
        <v>58200</v>
      </c>
      <c r="O6" s="139">
        <v>58200</v>
      </c>
      <c r="P6" s="28">
        <v>58200</v>
      </c>
    </row>
    <row r="7" spans="2:16" ht="26">
      <c r="B7" s="29" t="s">
        <v>6</v>
      </c>
      <c r="C7" s="4">
        <v>481</v>
      </c>
      <c r="D7" s="5">
        <v>489</v>
      </c>
      <c r="E7" s="5">
        <v>477</v>
      </c>
      <c r="F7" s="5">
        <v>473</v>
      </c>
      <c r="G7" s="5">
        <v>486</v>
      </c>
      <c r="H7" s="4">
        <v>477</v>
      </c>
      <c r="I7" s="6">
        <v>534</v>
      </c>
      <c r="J7" s="6">
        <v>536</v>
      </c>
      <c r="K7" s="6">
        <v>532</v>
      </c>
      <c r="L7" s="6">
        <v>530</v>
      </c>
      <c r="M7" s="6">
        <v>533</v>
      </c>
      <c r="N7" s="6">
        <v>524</v>
      </c>
      <c r="O7" s="144">
        <v>518</v>
      </c>
      <c r="P7" s="30">
        <v>496</v>
      </c>
    </row>
    <row r="8" spans="2:16" ht="26">
      <c r="B8" s="31" t="s">
        <v>66</v>
      </c>
      <c r="C8" s="7">
        <v>-1.5520000000000003</v>
      </c>
      <c r="D8" s="7">
        <v>-1.5520000000000003</v>
      </c>
      <c r="E8" s="7">
        <v>-1.5520000000000003</v>
      </c>
      <c r="F8" s="7">
        <v>-1.5520000000000003</v>
      </c>
      <c r="G8" s="7">
        <v>-1.5520000000000003</v>
      </c>
      <c r="H8" s="7">
        <v>-1.5520000000000003</v>
      </c>
      <c r="I8" s="7">
        <v>-1.5520000000000003</v>
      </c>
      <c r="J8" s="7">
        <v>-1.5520000000000003</v>
      </c>
      <c r="K8" s="7">
        <v>-1.5520000000000003</v>
      </c>
      <c r="L8" s="7">
        <v>-1.5520000000000003</v>
      </c>
      <c r="M8" s="7">
        <v>-1.5520000000000003</v>
      </c>
      <c r="N8" s="7">
        <v>-1.5520000000000003</v>
      </c>
      <c r="O8" s="140">
        <v>-1.5520000000000003</v>
      </c>
      <c r="P8" s="32">
        <v>-1.5520000000000003</v>
      </c>
    </row>
    <row r="9" spans="2:16" ht="34">
      <c r="B9" s="240" t="s">
        <v>1</v>
      </c>
      <c r="C9" s="241"/>
      <c r="D9" s="241"/>
      <c r="E9" s="241"/>
      <c r="F9" s="241"/>
      <c r="G9" s="241"/>
      <c r="H9" s="241"/>
      <c r="I9" s="241"/>
      <c r="J9" s="241"/>
      <c r="K9" s="241"/>
      <c r="L9" s="241"/>
      <c r="M9" s="241"/>
      <c r="N9" s="241"/>
      <c r="O9" s="241"/>
      <c r="P9" s="242"/>
    </row>
    <row r="10" spans="2:16" ht="26">
      <c r="B10" s="31" t="s">
        <v>16</v>
      </c>
      <c r="C10" s="8">
        <v>327048.59999999998</v>
      </c>
      <c r="D10" s="8">
        <v>332844.40000000002</v>
      </c>
      <c r="E10" s="8">
        <v>317789.8</v>
      </c>
      <c r="F10" s="8">
        <v>288703.40000000002</v>
      </c>
      <c r="G10" s="8">
        <v>242525</v>
      </c>
      <c r="H10" s="8">
        <v>287050</v>
      </c>
      <c r="I10" s="8">
        <v>257525</v>
      </c>
      <c r="J10" s="8">
        <v>338684.6</v>
      </c>
      <c r="K10" s="8">
        <v>286461.59999999998</v>
      </c>
      <c r="L10" s="8">
        <v>284391.7</v>
      </c>
      <c r="M10" s="8">
        <v>268360</v>
      </c>
      <c r="N10" s="8">
        <v>223106.6</v>
      </c>
      <c r="O10" s="141">
        <v>483420.6</v>
      </c>
      <c r="P10" s="33">
        <v>409138.1</v>
      </c>
    </row>
    <row r="11" spans="2:16" ht="26">
      <c r="B11" s="31" t="s">
        <v>49</v>
      </c>
      <c r="C11" s="9">
        <f>(C10/C6)*1000</f>
        <v>5619.3917525773186</v>
      </c>
      <c r="D11" s="9">
        <f>(D10/D6)*1000</f>
        <v>5718.9759450171823</v>
      </c>
      <c r="E11" s="9">
        <f t="shared" ref="E11:O11" si="0">(E10/E6)*1000</f>
        <v>5460.3058419243989</v>
      </c>
      <c r="F11" s="9">
        <f t="shared" si="0"/>
        <v>4960.5395189003439</v>
      </c>
      <c r="G11" s="9">
        <f t="shared" si="0"/>
        <v>4167.0962199312717</v>
      </c>
      <c r="H11" s="9">
        <f t="shared" si="0"/>
        <v>4932.1305841924404</v>
      </c>
      <c r="I11" s="9">
        <f t="shared" si="0"/>
        <v>4424.8281786941579</v>
      </c>
      <c r="J11" s="9">
        <f t="shared" si="0"/>
        <v>5819.3230240549829</v>
      </c>
      <c r="K11" s="9">
        <f t="shared" si="0"/>
        <v>4922.0206185567004</v>
      </c>
      <c r="L11" s="9">
        <f t="shared" si="0"/>
        <v>4886.455326460482</v>
      </c>
      <c r="M11" s="9">
        <f t="shared" si="0"/>
        <v>4610.9965635738827</v>
      </c>
      <c r="N11" s="9">
        <f t="shared" si="0"/>
        <v>3833.4467353951891</v>
      </c>
      <c r="O11" s="120">
        <f t="shared" si="0"/>
        <v>8306.1958762886607</v>
      </c>
      <c r="P11" s="34">
        <f t="shared" ref="P11" si="1">(P10/P6)*1000</f>
        <v>7029.8642611683845</v>
      </c>
    </row>
    <row r="12" spans="2:16" ht="26">
      <c r="B12" s="31" t="s">
        <v>17</v>
      </c>
      <c r="C12" s="9">
        <f t="shared" ref="C12:O12" si="2">C10/C7</f>
        <v>679.93471933471926</v>
      </c>
      <c r="D12" s="9">
        <f t="shared" si="2"/>
        <v>680.66339468302658</v>
      </c>
      <c r="E12" s="9">
        <f t="shared" si="2"/>
        <v>666.2259958071279</v>
      </c>
      <c r="F12" s="9">
        <f t="shared" si="2"/>
        <v>610.36659619450324</v>
      </c>
      <c r="G12" s="9">
        <f t="shared" si="2"/>
        <v>499.02263374485597</v>
      </c>
      <c r="H12" s="9">
        <f t="shared" si="2"/>
        <v>601.78197064989513</v>
      </c>
      <c r="I12" s="9">
        <f t="shared" si="2"/>
        <v>482.25655430711612</v>
      </c>
      <c r="J12" s="9">
        <f t="shared" si="2"/>
        <v>631.87425373134329</v>
      </c>
      <c r="K12" s="9">
        <f t="shared" si="2"/>
        <v>538.46165413533834</v>
      </c>
      <c r="L12" s="9">
        <f t="shared" si="2"/>
        <v>536.58811320754717</v>
      </c>
      <c r="M12" s="9">
        <f t="shared" si="2"/>
        <v>503.48968105065666</v>
      </c>
      <c r="N12" s="9">
        <f t="shared" si="2"/>
        <v>425.7759541984733</v>
      </c>
      <c r="O12" s="120">
        <f t="shared" si="2"/>
        <v>933.24440154440151</v>
      </c>
      <c r="P12" s="34">
        <f t="shared" ref="P12" si="3">P10/P7</f>
        <v>824.8752016129032</v>
      </c>
    </row>
    <row r="13" spans="2:16" ht="26">
      <c r="B13" s="31" t="s">
        <v>21</v>
      </c>
      <c r="C13" s="9">
        <f>C10*Factors!C12</f>
        <v>251.5003734</v>
      </c>
      <c r="D13" s="9">
        <f>D10*Factors!C13</f>
        <v>252.62889960000001</v>
      </c>
      <c r="E13" s="9">
        <f>E10*Factors!C14</f>
        <v>237.07119080000001</v>
      </c>
      <c r="F13" s="9">
        <f>F10*Factors!C15</f>
        <v>226.92087240000004</v>
      </c>
      <c r="G13" s="9">
        <f>G10*Factors!C16</f>
        <v>178.4984</v>
      </c>
      <c r="H13" s="9">
        <f>H10*Factors!C17</f>
        <v>208.39830000000001</v>
      </c>
      <c r="I13" s="9">
        <f>I10*Factors!C18</f>
        <v>183.87285</v>
      </c>
      <c r="J13" s="9">
        <f>J10*Factors!C19</f>
        <v>229.62815879999999</v>
      </c>
      <c r="K13" s="9">
        <f>K10*Factors!C20</f>
        <v>195.36681119999997</v>
      </c>
      <c r="L13" s="9">
        <f>L10*Factors!C21</f>
        <v>196.5146647</v>
      </c>
      <c r="M13" s="9">
        <f>M10*Factors!C22</f>
        <v>174.16564</v>
      </c>
      <c r="N13" s="9">
        <f>N10*Factors!C23</f>
        <v>117.57717820000001</v>
      </c>
      <c r="O13" s="120">
        <f>O10*Factors!C24</f>
        <v>291.0192012</v>
      </c>
      <c r="P13" s="34">
        <f>P10*Factors!C25</f>
        <v>215.20664059999999</v>
      </c>
    </row>
    <row r="14" spans="2:16" ht="34">
      <c r="B14" s="240" t="s">
        <v>14</v>
      </c>
      <c r="C14" s="241"/>
      <c r="D14" s="241"/>
      <c r="E14" s="241"/>
      <c r="F14" s="241"/>
      <c r="G14" s="241"/>
      <c r="H14" s="241"/>
      <c r="I14" s="241"/>
      <c r="J14" s="241"/>
      <c r="K14" s="241"/>
      <c r="L14" s="241"/>
      <c r="M14" s="241"/>
      <c r="N14" s="241"/>
      <c r="O14" s="241"/>
      <c r="P14" s="242"/>
    </row>
    <row r="15" spans="2:16" ht="26">
      <c r="B15" s="31" t="s">
        <v>2</v>
      </c>
      <c r="C15" s="8">
        <v>51631.363797600003</v>
      </c>
      <c r="D15" s="8">
        <v>52090.510848999998</v>
      </c>
      <c r="E15" s="8">
        <v>29705.530646300002</v>
      </c>
      <c r="F15" s="8">
        <v>31037.320553000001</v>
      </c>
      <c r="G15" s="8">
        <v>33456.569159500003</v>
      </c>
      <c r="H15" s="8">
        <v>24938.636512000001</v>
      </c>
      <c r="I15" s="8">
        <v>28790.71639582</v>
      </c>
      <c r="J15" s="8">
        <v>28253.825211150001</v>
      </c>
      <c r="K15" s="8">
        <v>35127.162188100003</v>
      </c>
      <c r="L15" s="8">
        <v>39368.855699990003</v>
      </c>
      <c r="M15" s="8">
        <v>33375.960760000002</v>
      </c>
      <c r="N15" s="8">
        <v>31600.4177012</v>
      </c>
      <c r="O15" s="119">
        <v>27770.3</v>
      </c>
      <c r="P15" s="35">
        <v>24421.8</v>
      </c>
    </row>
    <row r="16" spans="2:16" ht="26">
      <c r="B16" s="31" t="s">
        <v>142</v>
      </c>
      <c r="C16" s="9">
        <f>(C15/C6)*1000</f>
        <v>887.13683501030937</v>
      </c>
      <c r="D16" s="9">
        <f>(D15/D6)*1000</f>
        <v>895.02595960481096</v>
      </c>
      <c r="E16" s="9">
        <f>(E15/E6)*1000</f>
        <v>510.40430663745707</v>
      </c>
      <c r="F16" s="9">
        <f t="shared" ref="F16:O16" si="4">(F15/F6)*1000</f>
        <v>533.28729472508599</v>
      </c>
      <c r="G16" s="9">
        <f t="shared" si="4"/>
        <v>574.85514019759455</v>
      </c>
      <c r="H16" s="9">
        <f t="shared" si="4"/>
        <v>428.49890914089349</v>
      </c>
      <c r="I16" s="9">
        <f t="shared" si="4"/>
        <v>494.68584872542954</v>
      </c>
      <c r="J16" s="9">
        <f t="shared" si="4"/>
        <v>485.46091428092785</v>
      </c>
      <c r="K16" s="9">
        <f t="shared" si="4"/>
        <v>603.55948776804121</v>
      </c>
      <c r="L16" s="9">
        <f t="shared" si="4"/>
        <v>676.4408195874571</v>
      </c>
      <c r="M16" s="9">
        <f t="shared" si="4"/>
        <v>573.47011615120277</v>
      </c>
      <c r="N16" s="9">
        <f t="shared" si="4"/>
        <v>542.9625034570447</v>
      </c>
      <c r="O16" s="120">
        <f t="shared" si="4"/>
        <v>477.15292096219929</v>
      </c>
      <c r="P16" s="34">
        <f t="shared" ref="P16" si="5">(P15/P6)*1000</f>
        <v>419.61855670103091</v>
      </c>
    </row>
    <row r="17" spans="2:16" ht="26">
      <c r="B17" s="31" t="s">
        <v>3</v>
      </c>
      <c r="C17" s="9">
        <f t="shared" ref="C17:O17" si="6">C15/C7</f>
        <v>107.34171267692308</v>
      </c>
      <c r="D17" s="9">
        <f t="shared" si="6"/>
        <v>106.52456206339468</v>
      </c>
      <c r="E17" s="9">
        <f t="shared" si="6"/>
        <v>62.275745589727464</v>
      </c>
      <c r="F17" s="9">
        <f t="shared" si="6"/>
        <v>65.618013854122623</v>
      </c>
      <c r="G17" s="9">
        <f t="shared" si="6"/>
        <v>68.840677282921817</v>
      </c>
      <c r="H17" s="9">
        <f t="shared" si="6"/>
        <v>52.282256838574426</v>
      </c>
      <c r="I17" s="9">
        <f t="shared" si="6"/>
        <v>53.915199243108617</v>
      </c>
      <c r="J17" s="9">
        <f t="shared" si="6"/>
        <v>52.712360468563432</v>
      </c>
      <c r="K17" s="9">
        <f t="shared" si="6"/>
        <v>66.028500353571431</v>
      </c>
      <c r="L17" s="9">
        <f t="shared" si="6"/>
        <v>74.280859811301895</v>
      </c>
      <c r="M17" s="9">
        <f t="shared" si="6"/>
        <v>62.619063339587242</v>
      </c>
      <c r="N17" s="9">
        <f t="shared" si="6"/>
        <v>60.306140651145036</v>
      </c>
      <c r="O17" s="120">
        <f t="shared" si="6"/>
        <v>53.610617760617757</v>
      </c>
      <c r="P17" s="34">
        <f t="shared" ref="P17" si="7">P15/P7</f>
        <v>49.237499999999997</v>
      </c>
    </row>
    <row r="18" spans="2:16" ht="26">
      <c r="B18" s="29" t="s">
        <v>30</v>
      </c>
      <c r="C18" s="10">
        <f>C15*Factors!C5</f>
        <v>346.45456905343582</v>
      </c>
      <c r="D18" s="10">
        <f>D15*Factors!C5</f>
        <v>349.53551795977359</v>
      </c>
      <c r="E18" s="10">
        <f>E15*Factors!C5</f>
        <v>199.32878122126783</v>
      </c>
      <c r="F18" s="10">
        <f>F15*Factors!C5</f>
        <v>208.26530089183504</v>
      </c>
      <c r="G18" s="10">
        <f>G15*Factors!C5</f>
        <v>224.49883941860631</v>
      </c>
      <c r="H18" s="10">
        <f>H15*Factors!C5</f>
        <v>167.34217208391581</v>
      </c>
      <c r="I18" s="10">
        <f>I15*Factors!C5</f>
        <v>193.19023376479478</v>
      </c>
      <c r="J18" s="10">
        <f>J15*Factors!C5</f>
        <v>189.5876095005471</v>
      </c>
      <c r="K18" s="10">
        <f>K15*Factors!C5</f>
        <v>235.70878130695502</v>
      </c>
      <c r="L18" s="10">
        <f>L15*Factors!C5</f>
        <v>264.17121169092474</v>
      </c>
      <c r="M18" s="10">
        <f>M15*Factors!C5</f>
        <v>223.95794438394603</v>
      </c>
      <c r="N18" s="10">
        <f>N15*Factors!C5</f>
        <v>212.04377129171854</v>
      </c>
      <c r="O18" s="121">
        <f>O15*Factors!C5</f>
        <v>186.34307930932189</v>
      </c>
      <c r="P18" s="36">
        <f>P15*Factors!C5</f>
        <v>163.87411782646922</v>
      </c>
    </row>
    <row r="19" spans="2:16" ht="34">
      <c r="B19" s="243" t="s">
        <v>15</v>
      </c>
      <c r="C19" s="244"/>
      <c r="D19" s="244"/>
      <c r="E19" s="244"/>
      <c r="F19" s="244"/>
      <c r="G19" s="244"/>
      <c r="H19" s="244"/>
      <c r="I19" s="244"/>
      <c r="J19" s="244"/>
      <c r="K19" s="244"/>
      <c r="L19" s="244"/>
      <c r="M19" s="244"/>
      <c r="N19" s="244"/>
      <c r="O19" s="244"/>
      <c r="P19" s="245"/>
    </row>
    <row r="20" spans="2:16" ht="26">
      <c r="B20" s="31" t="s">
        <v>5</v>
      </c>
      <c r="C20" s="11">
        <v>232.4</v>
      </c>
      <c r="D20" s="11">
        <v>453.6</v>
      </c>
      <c r="E20" s="11">
        <v>379.8</v>
      </c>
      <c r="F20" s="11">
        <v>367.1</v>
      </c>
      <c r="G20" s="11">
        <v>266.2</v>
      </c>
      <c r="H20" s="11">
        <v>641.79999999999995</v>
      </c>
      <c r="I20" s="11">
        <v>861</v>
      </c>
      <c r="J20" s="11">
        <v>882</v>
      </c>
      <c r="K20" s="11">
        <v>633.6</v>
      </c>
      <c r="L20" s="11">
        <v>702.4</v>
      </c>
      <c r="M20" s="11">
        <v>282</v>
      </c>
      <c r="N20" s="11">
        <v>487.7</v>
      </c>
      <c r="O20" s="142">
        <v>424.9</v>
      </c>
      <c r="P20" s="37">
        <v>293.5</v>
      </c>
    </row>
    <row r="21" spans="2:16" ht="26">
      <c r="B21" s="31" t="s">
        <v>144</v>
      </c>
      <c r="C21" s="109">
        <f>(C20/C6)*1000</f>
        <v>3.9931271477663235</v>
      </c>
      <c r="D21" s="109">
        <f>(D20/D6)*1000</f>
        <v>7.7938144329896915</v>
      </c>
      <c r="E21" s="109">
        <f t="shared" ref="E21:O21" si="8">(E20/E6)*1000</f>
        <v>6.5257731958762886</v>
      </c>
      <c r="F21" s="109">
        <f t="shared" si="8"/>
        <v>6.3075601374570454</v>
      </c>
      <c r="G21" s="109">
        <f t="shared" si="8"/>
        <v>4.5738831615120272</v>
      </c>
      <c r="H21" s="109">
        <f t="shared" si="8"/>
        <v>11.027491408934708</v>
      </c>
      <c r="I21" s="109">
        <f t="shared" si="8"/>
        <v>14.79381443298969</v>
      </c>
      <c r="J21" s="109">
        <f t="shared" si="8"/>
        <v>15.154639175257731</v>
      </c>
      <c r="K21" s="109">
        <f t="shared" si="8"/>
        <v>10.88659793814433</v>
      </c>
      <c r="L21" s="109">
        <f t="shared" si="8"/>
        <v>12.06872852233677</v>
      </c>
      <c r="M21" s="109">
        <f t="shared" si="8"/>
        <v>4.8453608247422686</v>
      </c>
      <c r="N21" s="109">
        <f t="shared" si="8"/>
        <v>8.3797250859106533</v>
      </c>
      <c r="O21" s="124">
        <f t="shared" si="8"/>
        <v>7.3006872852233675</v>
      </c>
      <c r="P21" s="111">
        <f t="shared" ref="P21" si="9">(P20/P6)*1000</f>
        <v>5.0429553264604809</v>
      </c>
    </row>
    <row r="22" spans="2:16" ht="26">
      <c r="B22" s="31" t="s">
        <v>143</v>
      </c>
      <c r="C22" s="110">
        <f>(C20/C7)*1000</f>
        <v>483.16008316008316</v>
      </c>
      <c r="D22" s="110">
        <f>(D20/D7)*1000</f>
        <v>927.60736196319021</v>
      </c>
      <c r="E22" s="110">
        <f t="shared" ref="E22:O22" si="10">(E20/E7)*1000</f>
        <v>796.2264150943397</v>
      </c>
      <c r="F22" s="110">
        <f t="shared" si="10"/>
        <v>776.10993657505287</v>
      </c>
      <c r="G22" s="110">
        <f t="shared" si="10"/>
        <v>547.73662551440327</v>
      </c>
      <c r="H22" s="110">
        <f t="shared" si="10"/>
        <v>1345.4926624737943</v>
      </c>
      <c r="I22" s="110">
        <f t="shared" si="10"/>
        <v>1612.3595505617977</v>
      </c>
      <c r="J22" s="110">
        <f t="shared" si="10"/>
        <v>1645.5223880597014</v>
      </c>
      <c r="K22" s="110">
        <f t="shared" si="10"/>
        <v>1190.9774436090227</v>
      </c>
      <c r="L22" s="110">
        <f t="shared" si="10"/>
        <v>1325.2830188679245</v>
      </c>
      <c r="M22" s="110">
        <f t="shared" si="10"/>
        <v>529.08067542213882</v>
      </c>
      <c r="N22" s="110">
        <f t="shared" si="10"/>
        <v>930.72519083969462</v>
      </c>
      <c r="O22" s="125">
        <f t="shared" si="10"/>
        <v>820.2702702702702</v>
      </c>
      <c r="P22" s="112">
        <f t="shared" ref="P22" si="11">(P20/P7)*1000</f>
        <v>591.73387096774184</v>
      </c>
    </row>
    <row r="23" spans="2:16" ht="27" thickBot="1">
      <c r="B23" s="29" t="s">
        <v>21</v>
      </c>
      <c r="C23" s="134">
        <f>(C20*Factors!C27)/1000</f>
        <v>0.73879959999999989</v>
      </c>
      <c r="D23" s="134">
        <f>(D20*Factors!C27)/1000</f>
        <v>1.4419944</v>
      </c>
      <c r="E23" s="134">
        <f>(E20*Factors!C27)/1000</f>
        <v>1.2073841999999999</v>
      </c>
      <c r="F23" s="134">
        <f>(F20*Factors!C27)/1000</f>
        <v>1.1670109</v>
      </c>
      <c r="G23" s="134">
        <f>(G20*Factors!C27)/1000</f>
        <v>0.84624979999999994</v>
      </c>
      <c r="H23" s="134">
        <f>(H20*Factors!C27)/1000</f>
        <v>2.0402821999999996</v>
      </c>
      <c r="I23" s="134">
        <f>(I20*Factors!C27)/1000</f>
        <v>2.7371189999999999</v>
      </c>
      <c r="J23" s="134">
        <f>(J20*Factors!C27)/1000</f>
        <v>2.8038779999999996</v>
      </c>
      <c r="K23" s="134">
        <f>(K20*Factors!C27)/1000</f>
        <v>2.0142144000000002</v>
      </c>
      <c r="L23" s="134">
        <f>(L20*Factors!C27)/1000</f>
        <v>2.2329295999999998</v>
      </c>
      <c r="M23" s="134">
        <f>(M20*Factors!C27)/1000</f>
        <v>0.896478</v>
      </c>
      <c r="N23" s="134">
        <f>(N20*Factors!C27)/1000</f>
        <v>1.5503982999999999</v>
      </c>
      <c r="O23" s="137">
        <f>(O20*Factors!C27)/1000</f>
        <v>1.3507570999999998</v>
      </c>
      <c r="P23" s="135">
        <f>(P20*Factors!C27)/1000</f>
        <v>0.93303649999999994</v>
      </c>
    </row>
    <row r="24" spans="2:16" ht="41" thickTop="1" thickBot="1">
      <c r="B24" s="246" t="s">
        <v>28</v>
      </c>
      <c r="C24" s="247"/>
      <c r="D24" s="247"/>
      <c r="E24" s="247"/>
      <c r="F24" s="247"/>
      <c r="G24" s="247"/>
      <c r="H24" s="247"/>
      <c r="I24" s="247"/>
      <c r="J24" s="247"/>
      <c r="K24" s="247"/>
      <c r="L24" s="247"/>
      <c r="M24" s="247"/>
      <c r="N24" s="247"/>
      <c r="O24" s="247"/>
      <c r="P24" s="248"/>
    </row>
    <row r="25" spans="2:16" ht="31" thickTop="1" thickBot="1">
      <c r="B25" s="17" t="s">
        <v>31</v>
      </c>
      <c r="C25" s="18">
        <f t="shared" ref="C25:M25" si="12">C8+C13+C18+C23</f>
        <v>597.14174205343579</v>
      </c>
      <c r="D25" s="18">
        <f>D8+D13+D18+D23</f>
        <v>602.05441195977357</v>
      </c>
      <c r="E25" s="18">
        <f t="shared" si="12"/>
        <v>436.05535622126786</v>
      </c>
      <c r="F25" s="18">
        <f t="shared" si="12"/>
        <v>434.80118419183503</v>
      </c>
      <c r="G25" s="18">
        <f t="shared" si="12"/>
        <v>402.29148921860633</v>
      </c>
      <c r="H25" s="18">
        <f t="shared" si="12"/>
        <v>376.2287542839158</v>
      </c>
      <c r="I25" s="18">
        <f t="shared" si="12"/>
        <v>378.24820276479477</v>
      </c>
      <c r="J25" s="18">
        <f t="shared" si="12"/>
        <v>420.46764630054707</v>
      </c>
      <c r="K25" s="18">
        <f t="shared" si="12"/>
        <v>431.53780690695498</v>
      </c>
      <c r="L25" s="18">
        <f t="shared" si="12"/>
        <v>461.36680599092472</v>
      </c>
      <c r="M25" s="18">
        <f t="shared" si="12"/>
        <v>397.46806238394606</v>
      </c>
      <c r="N25" s="18">
        <f>N8+N13+N18+N23</f>
        <v>329.6193477917185</v>
      </c>
      <c r="O25" s="18">
        <f>O8+O13+O18+O23</f>
        <v>477.16103760932185</v>
      </c>
      <c r="P25" s="18">
        <f>P8+P13+P18+P23</f>
        <v>378.46179492646922</v>
      </c>
    </row>
    <row r="26" spans="2:16" ht="31" thickTop="1" thickBot="1">
      <c r="B26" s="17" t="s">
        <v>145</v>
      </c>
      <c r="C26" s="19">
        <f>(C25/C6)*1000</f>
        <v>10.260167389234292</v>
      </c>
      <c r="D26" s="19">
        <f>(D25/D6)*1000</f>
        <v>10.34457752508202</v>
      </c>
      <c r="E26" s="19">
        <f t="shared" ref="E26:O26" si="13">(E25/E6)*1000</f>
        <v>7.4923600725303761</v>
      </c>
      <c r="F26" s="19">
        <f t="shared" si="13"/>
        <v>7.4708107249456184</v>
      </c>
      <c r="G26" s="19">
        <f t="shared" si="13"/>
        <v>6.9122249006633387</v>
      </c>
      <c r="H26" s="19">
        <f t="shared" si="13"/>
        <v>6.4644115856342923</v>
      </c>
      <c r="I26" s="19">
        <f t="shared" si="13"/>
        <v>6.4991100131408031</v>
      </c>
      <c r="J26" s="19">
        <f t="shared" si="13"/>
        <v>7.2245300051640395</v>
      </c>
      <c r="K26" s="19">
        <f t="shared" si="13"/>
        <v>7.4147389502913228</v>
      </c>
      <c r="L26" s="19">
        <f t="shared" si="13"/>
        <v>7.927264707747848</v>
      </c>
      <c r="M26" s="19">
        <f t="shared" si="13"/>
        <v>6.8293481509269078</v>
      </c>
      <c r="N26" s="19">
        <f t="shared" si="13"/>
        <v>5.6635626768336511</v>
      </c>
      <c r="O26" s="19">
        <f t="shared" si="13"/>
        <v>8.1986432578921278</v>
      </c>
      <c r="P26" s="19">
        <f t="shared" ref="P26" si="14">(P25/P6)*1000</f>
        <v>6.502779981554454</v>
      </c>
    </row>
    <row r="27" spans="2:16" ht="31" thickTop="1" thickBot="1">
      <c r="B27" s="17" t="s">
        <v>32</v>
      </c>
      <c r="C27" s="19">
        <f t="shared" ref="C27:O27" si="15">C25/C7</f>
        <v>1.2414589231880162</v>
      </c>
      <c r="D27" s="19">
        <f t="shared" si="15"/>
        <v>1.2311951164821546</v>
      </c>
      <c r="E27" s="19">
        <f t="shared" si="15"/>
        <v>0.91416217237163078</v>
      </c>
      <c r="F27" s="19">
        <f t="shared" si="15"/>
        <v>0.9192414042110677</v>
      </c>
      <c r="G27" s="19">
        <f t="shared" si="15"/>
        <v>0.82776026588190599</v>
      </c>
      <c r="H27" s="19">
        <f t="shared" si="15"/>
        <v>0.78873952680066206</v>
      </c>
      <c r="I27" s="19">
        <f t="shared" si="15"/>
        <v>0.70832996772433476</v>
      </c>
      <c r="J27" s="19">
        <f t="shared" si="15"/>
        <v>0.78445456399355795</v>
      </c>
      <c r="K27" s="19">
        <f t="shared" si="15"/>
        <v>0.81116129117848679</v>
      </c>
      <c r="L27" s="19">
        <f t="shared" si="15"/>
        <v>0.87050340753004662</v>
      </c>
      <c r="M27" s="19">
        <f t="shared" si="15"/>
        <v>0.74571869115186884</v>
      </c>
      <c r="N27" s="19">
        <f t="shared" si="15"/>
        <v>0.62904455685442462</v>
      </c>
      <c r="O27" s="19">
        <f t="shared" si="15"/>
        <v>0.92116030426510009</v>
      </c>
      <c r="P27" s="19">
        <f t="shared" ref="P27" si="16">P25/P7</f>
        <v>0.76302781235175243</v>
      </c>
    </row>
    <row r="28" spans="2:16" ht="14" customHeight="1" thickTop="1">
      <c r="B28" s="41"/>
      <c r="C28" s="3"/>
      <c r="D28" s="3"/>
      <c r="E28" s="3"/>
      <c r="F28" s="3"/>
      <c r="G28" s="3"/>
      <c r="H28" s="3"/>
      <c r="I28" s="3"/>
      <c r="J28" s="3"/>
      <c r="K28" s="3"/>
      <c r="L28" s="3"/>
      <c r="M28" s="1"/>
      <c r="N28" s="1"/>
      <c r="O28" s="1"/>
      <c r="P28" s="145"/>
    </row>
    <row r="29" spans="2:16" ht="26">
      <c r="B29" s="224" t="s">
        <v>19</v>
      </c>
      <c r="C29" s="225"/>
      <c r="D29" s="225"/>
      <c r="E29" s="226"/>
      <c r="F29" s="226"/>
      <c r="G29" s="227"/>
      <c r="H29" s="249" t="s">
        <v>27</v>
      </c>
      <c r="I29" s="250"/>
      <c r="J29" s="250"/>
      <c r="K29" s="250"/>
      <c r="L29" s="250"/>
      <c r="M29" s="250"/>
      <c r="N29" s="250"/>
      <c r="O29" s="250"/>
      <c r="P29" s="251"/>
    </row>
    <row r="30" spans="2:16" ht="26" customHeight="1">
      <c r="B30" s="204" t="s">
        <v>21</v>
      </c>
      <c r="C30" s="206" t="s">
        <v>16</v>
      </c>
      <c r="D30" s="206" t="s">
        <v>0</v>
      </c>
      <c r="E30" s="207" t="s">
        <v>2</v>
      </c>
      <c r="F30" s="209" t="s">
        <v>5</v>
      </c>
      <c r="G30" s="211" t="s">
        <v>22</v>
      </c>
      <c r="H30" s="197" t="s">
        <v>35</v>
      </c>
      <c r="I30" s="198"/>
      <c r="J30" s="198"/>
      <c r="K30" s="198"/>
      <c r="L30" s="198"/>
      <c r="M30" s="198"/>
      <c r="N30" s="198"/>
      <c r="O30" s="198"/>
      <c r="P30" s="199"/>
    </row>
    <row r="31" spans="2:16" ht="26" customHeight="1">
      <c r="B31" s="205"/>
      <c r="C31" s="206"/>
      <c r="D31" s="206"/>
      <c r="E31" s="208"/>
      <c r="F31" s="210"/>
      <c r="G31" s="212"/>
      <c r="H31" s="197" t="s">
        <v>33</v>
      </c>
      <c r="I31" s="198"/>
      <c r="J31" s="198"/>
      <c r="K31" s="198"/>
      <c r="L31" s="198"/>
      <c r="M31" s="198"/>
      <c r="N31" s="198"/>
      <c r="O31" s="198"/>
      <c r="P31" s="199"/>
    </row>
    <row r="32" spans="2:16" ht="26" customHeight="1">
      <c r="B32" s="216" t="s">
        <v>48</v>
      </c>
      <c r="C32" s="218" t="s">
        <v>20</v>
      </c>
      <c r="D32" s="220" t="s">
        <v>26</v>
      </c>
      <c r="E32" s="222" t="s">
        <v>23</v>
      </c>
      <c r="F32" s="200" t="s">
        <v>24</v>
      </c>
      <c r="G32" s="202" t="s">
        <v>25</v>
      </c>
      <c r="H32" s="197" t="s">
        <v>36</v>
      </c>
      <c r="I32" s="198"/>
      <c r="J32" s="198"/>
      <c r="K32" s="198"/>
      <c r="L32" s="198"/>
      <c r="M32" s="198"/>
      <c r="N32" s="198"/>
      <c r="O32" s="198"/>
      <c r="P32" s="199"/>
    </row>
    <row r="33" spans="2:16" ht="26" customHeight="1" thickBot="1">
      <c r="B33" s="217"/>
      <c r="C33" s="219"/>
      <c r="D33" s="221"/>
      <c r="E33" s="223"/>
      <c r="F33" s="201"/>
      <c r="G33" s="203"/>
      <c r="H33" s="213"/>
      <c r="I33" s="214"/>
      <c r="J33" s="214"/>
      <c r="K33" s="214"/>
      <c r="L33" s="214"/>
      <c r="M33" s="214"/>
      <c r="N33" s="214"/>
      <c r="O33" s="214"/>
      <c r="P33" s="215"/>
    </row>
    <row r="34" spans="2:16" ht="17" thickTop="1"/>
  </sheetData>
  <mergeCells count="25">
    <mergeCell ref="G30:G31"/>
    <mergeCell ref="H31:P31"/>
    <mergeCell ref="H32:P33"/>
    <mergeCell ref="G32:G33"/>
    <mergeCell ref="B32:B33"/>
    <mergeCell ref="C32:C33"/>
    <mergeCell ref="D32:D33"/>
    <mergeCell ref="E32:E33"/>
    <mergeCell ref="F32:F33"/>
    <mergeCell ref="B19:P19"/>
    <mergeCell ref="B24:P24"/>
    <mergeCell ref="H29:P29"/>
    <mergeCell ref="H30:P30"/>
    <mergeCell ref="B2:H2"/>
    <mergeCell ref="B3:D3"/>
    <mergeCell ref="B4:J4"/>
    <mergeCell ref="M2:P4"/>
    <mergeCell ref="B9:P9"/>
    <mergeCell ref="B14:P14"/>
    <mergeCell ref="B29:G29"/>
    <mergeCell ref="B30:B31"/>
    <mergeCell ref="C30:C31"/>
    <mergeCell ref="D30:D31"/>
    <mergeCell ref="E30:E31"/>
    <mergeCell ref="F30:F31"/>
  </mergeCells>
  <pageMargins left="0.7" right="0.7" top="0.75" bottom="0.75" header="0.3" footer="0.3"/>
  <pageSetup scale="36" orientation="landscape"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6F8DE-AE3D-AE4A-B193-40498AFCCA18}">
  <sheetPr>
    <pageSetUpPr fitToPage="1"/>
  </sheetPr>
  <dimension ref="B1:P39"/>
  <sheetViews>
    <sheetView zoomScale="50" zoomScaleNormal="50" workbookViewId="0">
      <selection activeCell="R28" sqref="R28"/>
    </sheetView>
  </sheetViews>
  <sheetFormatPr baseColWidth="10" defaultColWidth="11.1640625" defaultRowHeight="16"/>
  <cols>
    <col min="2" max="2" width="41.1640625" customWidth="1"/>
    <col min="3" max="15" width="17.83203125" customWidth="1"/>
    <col min="16" max="16" width="18" customWidth="1"/>
  </cols>
  <sheetData>
    <row r="1" spans="2:16" ht="17" thickBot="1"/>
    <row r="2" spans="2:16" ht="66" customHeight="1" thickTop="1">
      <c r="B2" s="228" t="s">
        <v>137</v>
      </c>
      <c r="C2" s="229"/>
      <c r="D2" s="229"/>
      <c r="E2" s="229"/>
      <c r="F2" s="229"/>
      <c r="G2" s="229"/>
      <c r="H2" s="229"/>
      <c r="I2" s="229"/>
      <c r="J2" s="24"/>
      <c r="K2" s="234"/>
      <c r="L2" s="234"/>
      <c r="M2" s="234"/>
      <c r="N2" s="234"/>
      <c r="O2" s="234"/>
      <c r="P2" s="235"/>
    </row>
    <row r="3" spans="2:16" ht="44" customHeight="1">
      <c r="B3" s="230" t="s">
        <v>29</v>
      </c>
      <c r="C3" s="231"/>
      <c r="D3" s="231"/>
      <c r="E3" s="21"/>
      <c r="F3" s="21"/>
      <c r="G3" s="21"/>
      <c r="H3" s="21"/>
      <c r="I3" s="21"/>
      <c r="J3" s="21"/>
      <c r="K3" s="236"/>
      <c r="L3" s="236"/>
      <c r="M3" s="236"/>
      <c r="N3" s="236"/>
      <c r="O3" s="236"/>
      <c r="P3" s="237"/>
    </row>
    <row r="4" spans="2:16" ht="122" customHeight="1" thickBot="1">
      <c r="B4" s="232" t="s">
        <v>138</v>
      </c>
      <c r="C4" s="233"/>
      <c r="D4" s="233"/>
      <c r="E4" s="233"/>
      <c r="F4" s="233"/>
      <c r="G4" s="233"/>
      <c r="H4" s="233"/>
      <c r="I4" s="233"/>
      <c r="J4" s="233"/>
      <c r="K4" s="238"/>
      <c r="L4" s="238"/>
      <c r="M4" s="238"/>
      <c r="N4" s="238"/>
      <c r="O4" s="238"/>
      <c r="P4" s="239"/>
    </row>
    <row r="5" spans="2:16" ht="27" thickTop="1">
      <c r="B5" s="25" t="s">
        <v>13</v>
      </c>
      <c r="C5" s="23">
        <v>2010</v>
      </c>
      <c r="D5" s="23">
        <v>2011</v>
      </c>
      <c r="E5" s="23">
        <v>2012</v>
      </c>
      <c r="F5" s="23">
        <v>2013</v>
      </c>
      <c r="G5" s="23">
        <v>2014</v>
      </c>
      <c r="H5" s="23">
        <v>2015</v>
      </c>
      <c r="I5" s="23">
        <v>2016</v>
      </c>
      <c r="J5" s="23">
        <v>2017</v>
      </c>
      <c r="K5" s="116">
        <v>2018</v>
      </c>
      <c r="L5" s="116">
        <v>2019</v>
      </c>
      <c r="M5" s="116">
        <v>2020</v>
      </c>
      <c r="N5" s="116" t="s">
        <v>64</v>
      </c>
      <c r="O5" s="138" t="s">
        <v>88</v>
      </c>
      <c r="P5" s="133">
        <v>2023</v>
      </c>
    </row>
    <row r="6" spans="2:16" ht="26">
      <c r="B6" s="27" t="s">
        <v>26</v>
      </c>
      <c r="C6" s="22">
        <v>234638</v>
      </c>
      <c r="D6" s="22">
        <v>234638</v>
      </c>
      <c r="E6" s="22">
        <v>234638</v>
      </c>
      <c r="F6" s="22">
        <v>234638</v>
      </c>
      <c r="G6" s="22">
        <v>234638</v>
      </c>
      <c r="H6" s="22">
        <v>234638</v>
      </c>
      <c r="I6" s="22">
        <v>234638</v>
      </c>
      <c r="J6" s="22">
        <v>234638</v>
      </c>
      <c r="K6" s="22">
        <v>234638</v>
      </c>
      <c r="L6" s="22">
        <v>242998</v>
      </c>
      <c r="M6" s="22">
        <v>242998</v>
      </c>
      <c r="N6" s="22">
        <v>242998</v>
      </c>
      <c r="O6" s="139">
        <v>242998</v>
      </c>
      <c r="P6" s="28">
        <v>242998</v>
      </c>
    </row>
    <row r="7" spans="2:16" ht="26">
      <c r="B7" s="29" t="s">
        <v>6</v>
      </c>
      <c r="C7" s="4">
        <v>1043</v>
      </c>
      <c r="D7" s="5">
        <v>1071</v>
      </c>
      <c r="E7" s="4">
        <v>1108</v>
      </c>
      <c r="F7" s="5">
        <v>1089</v>
      </c>
      <c r="G7" s="4">
        <v>1125</v>
      </c>
      <c r="H7" s="5">
        <v>1109</v>
      </c>
      <c r="I7" s="4">
        <v>1124</v>
      </c>
      <c r="J7" s="5">
        <v>1123</v>
      </c>
      <c r="K7" s="4">
        <v>1140</v>
      </c>
      <c r="L7" s="5">
        <v>1141</v>
      </c>
      <c r="M7" s="4">
        <v>1127</v>
      </c>
      <c r="N7" s="5">
        <v>1026</v>
      </c>
      <c r="O7" s="146">
        <v>967</v>
      </c>
      <c r="P7" s="50">
        <v>1047</v>
      </c>
    </row>
    <row r="8" spans="2:16" ht="26">
      <c r="B8" s="31" t="s">
        <v>66</v>
      </c>
      <c r="C8" s="7">
        <v>-37.091250000000002</v>
      </c>
      <c r="D8" s="7">
        <v>-37.091250000000002</v>
      </c>
      <c r="E8" s="7">
        <v>-37.091250000000002</v>
      </c>
      <c r="F8" s="7">
        <v>-37.091250000000002</v>
      </c>
      <c r="G8" s="7">
        <v>-37.091250000000002</v>
      </c>
      <c r="H8" s="7">
        <v>-37.091250000000002</v>
      </c>
      <c r="I8" s="7">
        <v>-37.091250000000002</v>
      </c>
      <c r="J8" s="7">
        <v>-37.091250000000002</v>
      </c>
      <c r="K8" s="7">
        <v>-37.091250000000002</v>
      </c>
      <c r="L8" s="7">
        <v>-37.091250000000002</v>
      </c>
      <c r="M8" s="7">
        <v>-37.091250000000002</v>
      </c>
      <c r="N8" s="7">
        <v>-37.091250000000002</v>
      </c>
      <c r="O8" s="140">
        <v>-37.091250000000002</v>
      </c>
      <c r="P8" s="32">
        <v>-37.091250000000002</v>
      </c>
    </row>
    <row r="9" spans="2:16" ht="34">
      <c r="B9" s="240" t="s">
        <v>1</v>
      </c>
      <c r="C9" s="241"/>
      <c r="D9" s="241"/>
      <c r="E9" s="241"/>
      <c r="F9" s="241"/>
      <c r="G9" s="241"/>
      <c r="H9" s="241"/>
      <c r="I9" s="241"/>
      <c r="J9" s="241"/>
      <c r="K9" s="241"/>
      <c r="L9" s="241"/>
      <c r="M9" s="241"/>
      <c r="N9" s="241"/>
      <c r="O9" s="241"/>
      <c r="P9" s="242"/>
    </row>
    <row r="10" spans="2:16" ht="26">
      <c r="B10" s="31" t="s">
        <v>16</v>
      </c>
      <c r="C10" s="8">
        <v>1448276.8</v>
      </c>
      <c r="D10" s="8">
        <v>1507505.4</v>
      </c>
      <c r="E10" s="8">
        <v>1193623.8999999999</v>
      </c>
      <c r="F10" s="8">
        <v>1048498.7</v>
      </c>
      <c r="G10" s="8">
        <v>1013645.4</v>
      </c>
      <c r="H10" s="8">
        <v>1061791.5</v>
      </c>
      <c r="I10" s="8">
        <v>1049861.8999999999</v>
      </c>
      <c r="J10" s="8">
        <v>1172256.2</v>
      </c>
      <c r="K10" s="8">
        <v>1254134.6000000001</v>
      </c>
      <c r="L10" s="8">
        <v>1310347.5</v>
      </c>
      <c r="M10" s="8">
        <v>1112630.2</v>
      </c>
      <c r="N10" s="8">
        <v>829318</v>
      </c>
      <c r="O10" s="141">
        <v>1234352.8999999999</v>
      </c>
      <c r="P10" s="33">
        <v>1031835.45</v>
      </c>
    </row>
    <row r="11" spans="2:16" ht="26">
      <c r="B11" s="31" t="s">
        <v>49</v>
      </c>
      <c r="C11" s="9">
        <f>(C10/C6)*1000</f>
        <v>6172.3881042286412</v>
      </c>
      <c r="D11" s="9">
        <f>(D10/D6)*1000</f>
        <v>6424.8135425634382</v>
      </c>
      <c r="E11" s="9">
        <f t="shared" ref="E11:O11" si="0">(E10/E6)*1000</f>
        <v>5087.0869168676854</v>
      </c>
      <c r="F11" s="9">
        <f t="shared" si="0"/>
        <v>4468.5801106385152</v>
      </c>
      <c r="G11" s="9">
        <f t="shared" si="0"/>
        <v>4320.0393798106024</v>
      </c>
      <c r="H11" s="9">
        <f t="shared" si="0"/>
        <v>4525.2324857866161</v>
      </c>
      <c r="I11" s="9">
        <f t="shared" si="0"/>
        <v>4474.389911267569</v>
      </c>
      <c r="J11" s="9">
        <f t="shared" si="0"/>
        <v>4996.0202524740234</v>
      </c>
      <c r="K11" s="9">
        <f t="shared" si="0"/>
        <v>5344.9765170177043</v>
      </c>
      <c r="L11" s="9">
        <f t="shared" si="0"/>
        <v>5392.4209252751052</v>
      </c>
      <c r="M11" s="9">
        <f t="shared" si="0"/>
        <v>4578.762788171096</v>
      </c>
      <c r="N11" s="9">
        <f t="shared" si="0"/>
        <v>3412.8593650976554</v>
      </c>
      <c r="O11" s="120">
        <f t="shared" si="0"/>
        <v>5079.6833718796033</v>
      </c>
      <c r="P11" s="34">
        <f t="shared" ref="P11" si="1">(P10/P6)*1000</f>
        <v>4246.2713684886294</v>
      </c>
    </row>
    <row r="12" spans="2:16" ht="26">
      <c r="B12" s="31" t="s">
        <v>17</v>
      </c>
      <c r="C12" s="9">
        <f t="shared" ref="C12:O12" si="2">C10/C7</f>
        <v>1388.5683604985618</v>
      </c>
      <c r="D12" s="9">
        <f t="shared" si="2"/>
        <v>1407.5680672268907</v>
      </c>
      <c r="E12" s="9">
        <f t="shared" si="2"/>
        <v>1077.2778880866424</v>
      </c>
      <c r="F12" s="9">
        <f t="shared" si="2"/>
        <v>962.80872359963269</v>
      </c>
      <c r="G12" s="9">
        <f t="shared" si="2"/>
        <v>901.01813333333337</v>
      </c>
      <c r="H12" s="9">
        <f t="shared" si="2"/>
        <v>957.43146979260598</v>
      </c>
      <c r="I12" s="9">
        <f t="shared" si="2"/>
        <v>934.04083629893228</v>
      </c>
      <c r="J12" s="9">
        <f t="shared" si="2"/>
        <v>1043.8612644701691</v>
      </c>
      <c r="K12" s="9">
        <f t="shared" si="2"/>
        <v>1100.1180701754388</v>
      </c>
      <c r="L12" s="9">
        <f t="shared" si="2"/>
        <v>1148.420245398773</v>
      </c>
      <c r="M12" s="9">
        <f t="shared" si="2"/>
        <v>987.2495119787045</v>
      </c>
      <c r="N12" s="9">
        <f t="shared" si="2"/>
        <v>808.30214424951271</v>
      </c>
      <c r="O12" s="120">
        <f t="shared" si="2"/>
        <v>1276.4766287487073</v>
      </c>
      <c r="P12" s="34">
        <f t="shared" ref="P12" si="3">P10/P7</f>
        <v>985.51618911174785</v>
      </c>
    </row>
    <row r="13" spans="2:16" ht="26">
      <c r="B13" s="31" t="s">
        <v>21</v>
      </c>
      <c r="C13" s="9">
        <f>C10*Factors!C12</f>
        <v>1113.7248592000001</v>
      </c>
      <c r="D13" s="9">
        <f>D10*Factors!C13</f>
        <v>1144.1965986</v>
      </c>
      <c r="E13" s="9">
        <f>E10*Factors!C14</f>
        <v>890.44342940000001</v>
      </c>
      <c r="F13" s="9">
        <f>F10*Factors!C15</f>
        <v>824.11997819999999</v>
      </c>
      <c r="G13" s="9">
        <f>G10*Factors!C16</f>
        <v>746.04301440000006</v>
      </c>
      <c r="H13" s="9">
        <f>H10*Factors!C17</f>
        <v>770.86062900000002</v>
      </c>
      <c r="I13" s="9">
        <f>I10*Factors!C18</f>
        <v>749.60139659999993</v>
      </c>
      <c r="J13" s="9">
        <f>J10*Factors!C19</f>
        <v>794.78970359999994</v>
      </c>
      <c r="K13" s="9">
        <f>K10*Factors!C20</f>
        <v>855.31979720000004</v>
      </c>
      <c r="L13" s="9">
        <f>L10*Factors!C21</f>
        <v>905.45012250000002</v>
      </c>
      <c r="M13" s="9">
        <f>M10*Factors!C22</f>
        <v>722.09699979999994</v>
      </c>
      <c r="N13" s="9">
        <f>N10*Factors!C23</f>
        <v>437.05058600000001</v>
      </c>
      <c r="O13" s="120">
        <f>O10*Factors!C24</f>
        <v>743.08044579999989</v>
      </c>
      <c r="P13" s="34">
        <f>P10*Factors!C25</f>
        <v>542.7454467</v>
      </c>
    </row>
    <row r="14" spans="2:16" ht="34">
      <c r="B14" s="240" t="s">
        <v>14</v>
      </c>
      <c r="C14" s="241"/>
      <c r="D14" s="241"/>
      <c r="E14" s="241"/>
      <c r="F14" s="241"/>
      <c r="G14" s="241"/>
      <c r="H14" s="241"/>
      <c r="I14" s="241"/>
      <c r="J14" s="241"/>
      <c r="K14" s="241"/>
      <c r="L14" s="241"/>
      <c r="M14" s="241"/>
      <c r="N14" s="241"/>
      <c r="O14" s="241"/>
      <c r="P14" s="242"/>
    </row>
    <row r="15" spans="2:16" ht="26">
      <c r="B15" s="31" t="s">
        <v>2</v>
      </c>
      <c r="C15" s="8">
        <v>132668.64356500001</v>
      </c>
      <c r="D15" s="8">
        <v>137198.325591</v>
      </c>
      <c r="E15" s="8">
        <v>111939.486194</v>
      </c>
      <c r="F15" s="8">
        <v>120326.17903188</v>
      </c>
      <c r="G15" s="8">
        <v>128886.928056</v>
      </c>
      <c r="H15" s="8">
        <v>109648.31253</v>
      </c>
      <c r="I15" s="8">
        <v>110177.67213399999</v>
      </c>
      <c r="J15" s="8">
        <v>125637.969724</v>
      </c>
      <c r="K15" s="8">
        <v>137477.18555600001</v>
      </c>
      <c r="L15" s="8">
        <v>160822.56492</v>
      </c>
      <c r="M15" s="8">
        <v>121419.9487213</v>
      </c>
      <c r="N15" s="8">
        <v>112490.8</v>
      </c>
      <c r="O15" s="119">
        <v>136597.70000000001</v>
      </c>
      <c r="P15" s="35">
        <v>124544.25</v>
      </c>
    </row>
    <row r="16" spans="2:16" ht="26">
      <c r="B16" s="31" t="s">
        <v>142</v>
      </c>
      <c r="C16" s="9">
        <f>(C15/C6)*1000</f>
        <v>565.41840437184089</v>
      </c>
      <c r="D16" s="9">
        <f>(D15/D6)*1000</f>
        <v>584.72338492060101</v>
      </c>
      <c r="E16" s="9">
        <f t="shared" ref="E16:O16" si="4">(E15/E6)*1000</f>
        <v>477.07313476078048</v>
      </c>
      <c r="F16" s="9">
        <f t="shared" si="4"/>
        <v>512.81624899581493</v>
      </c>
      <c r="G16" s="9">
        <f t="shared" si="4"/>
        <v>549.3011705520845</v>
      </c>
      <c r="H16" s="9">
        <f t="shared" si="4"/>
        <v>467.30841777546686</v>
      </c>
      <c r="I16" s="9">
        <f t="shared" si="4"/>
        <v>469.56448714189514</v>
      </c>
      <c r="J16" s="9">
        <f t="shared" si="4"/>
        <v>535.45448616166175</v>
      </c>
      <c r="K16" s="9">
        <f t="shared" si="4"/>
        <v>585.91185381736977</v>
      </c>
      <c r="L16" s="9">
        <f t="shared" si="4"/>
        <v>661.82670194816421</v>
      </c>
      <c r="M16" s="9">
        <f t="shared" si="4"/>
        <v>499.67468341838202</v>
      </c>
      <c r="N16" s="9">
        <f t="shared" si="4"/>
        <v>462.92891299516867</v>
      </c>
      <c r="O16" s="120">
        <f t="shared" si="4"/>
        <v>562.13507930106425</v>
      </c>
      <c r="P16" s="34">
        <f t="shared" ref="P16" si="5">(P15/P6)*1000</f>
        <v>512.53199614811638</v>
      </c>
    </row>
    <row r="17" spans="2:16" ht="26">
      <c r="B17" s="31" t="s">
        <v>3</v>
      </c>
      <c r="C17" s="9">
        <f t="shared" ref="C17:O17" si="6">C15/C7</f>
        <v>127.19908299616492</v>
      </c>
      <c r="D17" s="9">
        <f t="shared" si="6"/>
        <v>128.10301175630252</v>
      </c>
      <c r="E17" s="9">
        <f t="shared" si="6"/>
        <v>101.02841714259928</v>
      </c>
      <c r="F17" s="9">
        <f t="shared" si="6"/>
        <v>110.49235907426997</v>
      </c>
      <c r="G17" s="9">
        <f t="shared" si="6"/>
        <v>114.56615827200001</v>
      </c>
      <c r="H17" s="9">
        <f t="shared" si="6"/>
        <v>98.871336816952208</v>
      </c>
      <c r="I17" s="9">
        <f t="shared" si="6"/>
        <v>98.022839976868326</v>
      </c>
      <c r="J17" s="9">
        <f t="shared" si="6"/>
        <v>111.8770879109528</v>
      </c>
      <c r="K17" s="9">
        <f t="shared" si="6"/>
        <v>120.59402241754387</v>
      </c>
      <c r="L17" s="9">
        <f t="shared" si="6"/>
        <v>140.94878608238389</v>
      </c>
      <c r="M17" s="9">
        <f t="shared" si="6"/>
        <v>107.73731031171251</v>
      </c>
      <c r="N17" s="9">
        <f t="shared" si="6"/>
        <v>109.64015594541911</v>
      </c>
      <c r="O17" s="120">
        <f t="shared" si="6"/>
        <v>141.25925542916238</v>
      </c>
      <c r="P17" s="34">
        <f t="shared" ref="P17" si="7">P15/P7</f>
        <v>118.95343839541547</v>
      </c>
    </row>
    <row r="18" spans="2:16" ht="26">
      <c r="B18" s="29" t="s">
        <v>30</v>
      </c>
      <c r="C18" s="10">
        <f>C15*Factors!C5</f>
        <v>890.22745774057023</v>
      </c>
      <c r="D18" s="10">
        <f>D15*Factors!C5</f>
        <v>920.62233633449705</v>
      </c>
      <c r="E18" s="10">
        <f>E15*Factors!C5</f>
        <v>751.131552546904</v>
      </c>
      <c r="F18" s="10">
        <f>F15*Factors!C5</f>
        <v>807.40758012427966</v>
      </c>
      <c r="G18" s="10">
        <f>G15*Factors!C5</f>
        <v>864.85155207808612</v>
      </c>
      <c r="H18" s="10">
        <f>H15*Factors!C5</f>
        <v>735.75741702146195</v>
      </c>
      <c r="I18" s="10">
        <f>I15*Factors!C5</f>
        <v>739.30950319522753</v>
      </c>
      <c r="J18" s="10">
        <f>J15*Factors!C5</f>
        <v>843.0505308383963</v>
      </c>
      <c r="K18" s="10">
        <f>K15*Factors!C5</f>
        <v>922.49353054464927</v>
      </c>
      <c r="L18" s="10">
        <f>L15*Factors!C5</f>
        <v>1079.1446966585213</v>
      </c>
      <c r="M18" s="10">
        <f>M15*Factors!C5</f>
        <v>814.74694671310738</v>
      </c>
      <c r="N18" s="10">
        <f>N15*Factors!C5</f>
        <v>754.83095486793695</v>
      </c>
      <c r="O18" s="121">
        <f>O15*Factors!C5</f>
        <v>916.59204418284867</v>
      </c>
      <c r="P18" s="36">
        <f>P15*Factors!C5</f>
        <v>835.71149952539281</v>
      </c>
    </row>
    <row r="19" spans="2:16" ht="34">
      <c r="B19" s="243" t="s">
        <v>15</v>
      </c>
      <c r="C19" s="244"/>
      <c r="D19" s="244"/>
      <c r="E19" s="244"/>
      <c r="F19" s="244"/>
      <c r="G19" s="244"/>
      <c r="H19" s="244"/>
      <c r="I19" s="244"/>
      <c r="J19" s="244"/>
      <c r="K19" s="244"/>
      <c r="L19" s="244"/>
      <c r="M19" s="244"/>
      <c r="N19" s="244"/>
      <c r="O19" s="244"/>
      <c r="P19" s="245"/>
    </row>
    <row r="20" spans="2:16" ht="26">
      <c r="B20" s="31" t="s">
        <v>5</v>
      </c>
      <c r="C20" s="14">
        <v>2242.1</v>
      </c>
      <c r="D20" s="14">
        <v>1564.7</v>
      </c>
      <c r="E20" s="14">
        <v>3070.2</v>
      </c>
      <c r="F20" s="14">
        <v>2292.4</v>
      </c>
      <c r="G20" s="14">
        <v>2570.9</v>
      </c>
      <c r="H20" s="14">
        <v>1971.2</v>
      </c>
      <c r="I20" s="14">
        <v>2086</v>
      </c>
      <c r="J20" s="14">
        <v>2669.6</v>
      </c>
      <c r="K20" s="14">
        <v>2373.5</v>
      </c>
      <c r="L20" s="14">
        <v>2389.8000000000002</v>
      </c>
      <c r="M20" s="14">
        <v>1767.3</v>
      </c>
      <c r="N20" s="14">
        <v>1144.5999999999999</v>
      </c>
      <c r="O20" s="147">
        <v>2949.7</v>
      </c>
      <c r="P20" s="39">
        <v>2166.8000000000002</v>
      </c>
    </row>
    <row r="21" spans="2:16" ht="26">
      <c r="B21" s="31" t="s">
        <v>144</v>
      </c>
      <c r="C21" s="109">
        <f>(C20/C6)*1000</f>
        <v>9.5555707089218291</v>
      </c>
      <c r="D21" s="109">
        <f>(D20/D6)*1000</f>
        <v>6.6685703083047079</v>
      </c>
      <c r="E21" s="109">
        <f t="shared" ref="E21:O21" si="8">(E20/E6)*1000</f>
        <v>13.084837068164576</v>
      </c>
      <c r="F21" s="109">
        <f t="shared" si="8"/>
        <v>9.7699434874146576</v>
      </c>
      <c r="G21" s="109">
        <f t="shared" si="8"/>
        <v>10.956878255014107</v>
      </c>
      <c r="H21" s="109">
        <f t="shared" si="8"/>
        <v>8.4010262617308378</v>
      </c>
      <c r="I21" s="109">
        <f t="shared" si="8"/>
        <v>8.8902905752691375</v>
      </c>
      <c r="J21" s="109">
        <f t="shared" si="8"/>
        <v>11.377526231897646</v>
      </c>
      <c r="K21" s="109">
        <f t="shared" si="8"/>
        <v>10.115582301247027</v>
      </c>
      <c r="L21" s="109">
        <f t="shared" si="8"/>
        <v>9.8346488448464591</v>
      </c>
      <c r="M21" s="109">
        <f t="shared" si="8"/>
        <v>7.2728993654268752</v>
      </c>
      <c r="N21" s="109">
        <f t="shared" si="8"/>
        <v>4.7103268339657118</v>
      </c>
      <c r="O21" s="124">
        <f t="shared" si="8"/>
        <v>12.138783035251318</v>
      </c>
      <c r="P21" s="111">
        <f t="shared" ref="P21" si="9">(P20/P6)*1000</f>
        <v>8.9169458184841037</v>
      </c>
    </row>
    <row r="22" spans="2:16" ht="26">
      <c r="B22" s="31" t="s">
        <v>143</v>
      </c>
      <c r="C22" s="110">
        <f>(C20/C7)*1000</f>
        <v>2149.6644295302012</v>
      </c>
      <c r="D22" s="110">
        <f>(D20/D7)*1000</f>
        <v>1460.9710550887023</v>
      </c>
      <c r="E22" s="110">
        <f t="shared" ref="E22:O22" si="10">(E20/E7)*1000</f>
        <v>2770.9386281588445</v>
      </c>
      <c r="F22" s="110">
        <f t="shared" si="10"/>
        <v>2105.0505050505053</v>
      </c>
      <c r="G22" s="110">
        <f t="shared" si="10"/>
        <v>2285.2444444444445</v>
      </c>
      <c r="H22" s="110">
        <f t="shared" si="10"/>
        <v>1777.4571686203788</v>
      </c>
      <c r="I22" s="110">
        <f t="shared" si="10"/>
        <v>1855.8718861209964</v>
      </c>
      <c r="J22" s="110">
        <f t="shared" si="10"/>
        <v>2377.2039180765805</v>
      </c>
      <c r="K22" s="110">
        <f t="shared" si="10"/>
        <v>2082.0175438596493</v>
      </c>
      <c r="L22" s="110">
        <f t="shared" si="10"/>
        <v>2094.4785276073621</v>
      </c>
      <c r="M22" s="110">
        <f t="shared" si="10"/>
        <v>1568.145519077196</v>
      </c>
      <c r="N22" s="110">
        <f t="shared" si="10"/>
        <v>1115.5945419103311</v>
      </c>
      <c r="O22" s="125">
        <f t="shared" si="10"/>
        <v>3050.3619441571873</v>
      </c>
      <c r="P22" s="112">
        <f t="shared" ref="P22" si="11">(P20/P7)*1000</f>
        <v>2069.5319961795608</v>
      </c>
    </row>
    <row r="23" spans="2:16" ht="26">
      <c r="B23" s="31" t="s">
        <v>21</v>
      </c>
      <c r="C23" s="12">
        <f>(C20*Factors!C27)/1000</f>
        <v>7.1276358999999996</v>
      </c>
      <c r="D23" s="12">
        <f>(D20*Factors!C27)/1000</f>
        <v>4.9741813000000006</v>
      </c>
      <c r="E23" s="12">
        <f>(E20*Factors!C27)/1000</f>
        <v>9.7601657999999993</v>
      </c>
      <c r="F23" s="12">
        <f>(F20*Factors!C27)/1000</f>
        <v>7.2875395999999997</v>
      </c>
      <c r="G23" s="12">
        <f>(G20*Factors!C27)/1000</f>
        <v>8.1728910999999993</v>
      </c>
      <c r="H23" s="12">
        <f>(H20*Factors!C27)/1000</f>
        <v>6.2664448000000004</v>
      </c>
      <c r="I23" s="12">
        <f>(I20*Factors!C27)/1000</f>
        <v>6.6313939999999993</v>
      </c>
      <c r="J23" s="12">
        <f>(J20*Factors!C27)/1000</f>
        <v>8.4866583999999978</v>
      </c>
      <c r="K23" s="12">
        <f>(K20*Factors!C27)/1000</f>
        <v>7.5453564999999996</v>
      </c>
      <c r="L23" s="12">
        <f>(L20*Factors!C27)/1000</f>
        <v>7.5971742000000004</v>
      </c>
      <c r="M23" s="12">
        <f>(M20*Factors!C27)/1000</f>
        <v>5.6182466999999994</v>
      </c>
      <c r="N23" s="12">
        <f>(N20*Factors!C27)/1000</f>
        <v>3.6386833999999992</v>
      </c>
      <c r="O23" s="148">
        <f>(O20*Factors!C27)/1000</f>
        <v>9.3770962999999998</v>
      </c>
      <c r="P23" s="38">
        <f>(P20*Factors!C27)/1000</f>
        <v>6.8882572</v>
      </c>
    </row>
    <row r="24" spans="2:16" ht="34">
      <c r="B24" s="252" t="s">
        <v>90</v>
      </c>
      <c r="C24" s="253"/>
      <c r="D24" s="253"/>
      <c r="E24" s="253"/>
      <c r="F24" s="253"/>
      <c r="G24" s="253"/>
      <c r="H24" s="253"/>
      <c r="I24" s="253"/>
      <c r="J24" s="253"/>
      <c r="K24" s="253"/>
      <c r="L24" s="253"/>
      <c r="M24" s="253"/>
      <c r="N24" s="253"/>
      <c r="O24" s="253"/>
      <c r="P24" s="254"/>
    </row>
    <row r="25" spans="2:16" ht="26">
      <c r="B25" s="31" t="s">
        <v>16</v>
      </c>
      <c r="C25" s="13"/>
      <c r="D25" s="13"/>
      <c r="E25" s="13"/>
      <c r="F25" s="13"/>
      <c r="G25" s="13"/>
      <c r="H25" s="13"/>
      <c r="I25" s="13"/>
      <c r="J25" s="13"/>
      <c r="K25" s="13"/>
      <c r="L25" s="13"/>
      <c r="M25" s="13"/>
      <c r="N25" s="14"/>
      <c r="O25" s="147">
        <v>94654.06</v>
      </c>
      <c r="P25" s="39">
        <v>114449</v>
      </c>
    </row>
    <row r="26" spans="2:16" ht="26">
      <c r="B26" s="31" t="s">
        <v>49</v>
      </c>
      <c r="C26" s="13"/>
      <c r="D26" s="13"/>
      <c r="E26" s="13"/>
      <c r="F26" s="13"/>
      <c r="G26" s="13"/>
      <c r="H26" s="13"/>
      <c r="I26" s="13"/>
      <c r="J26" s="13"/>
      <c r="K26" s="13"/>
      <c r="L26" s="13"/>
      <c r="M26" s="13"/>
      <c r="N26" s="15"/>
      <c r="O26" s="147">
        <f>(O25/O6)*1000</f>
        <v>389.5260866344579</v>
      </c>
      <c r="P26" s="39">
        <f>(P25/P6)*1000</f>
        <v>470.98741553428425</v>
      </c>
    </row>
    <row r="27" spans="2:16" ht="26">
      <c r="B27" s="31" t="s">
        <v>17</v>
      </c>
      <c r="C27" s="13"/>
      <c r="D27" s="13"/>
      <c r="E27" s="13"/>
      <c r="F27" s="13"/>
      <c r="G27" s="13"/>
      <c r="H27" s="13"/>
      <c r="I27" s="13"/>
      <c r="J27" s="13"/>
      <c r="K27" s="13"/>
      <c r="L27" s="13"/>
      <c r="M27" s="13"/>
      <c r="N27" s="14"/>
      <c r="O27" s="147">
        <f>O25/O7</f>
        <v>97.884239917269909</v>
      </c>
      <c r="P27" s="39">
        <f>P25/P7</f>
        <v>109.31136580706782</v>
      </c>
    </row>
    <row r="28" spans="2:16" ht="27" thickBot="1">
      <c r="B28" s="29" t="s">
        <v>67</v>
      </c>
      <c r="C28" s="16"/>
      <c r="D28" s="16"/>
      <c r="E28" s="16"/>
      <c r="F28" s="16"/>
      <c r="G28" s="16"/>
      <c r="H28" s="16"/>
      <c r="I28" s="16"/>
      <c r="J28" s="16"/>
      <c r="K28" s="16"/>
      <c r="L28" s="16"/>
      <c r="M28" s="16"/>
      <c r="N28" s="42"/>
      <c r="O28" s="149">
        <f>(O25*Factors!C24)*-1</f>
        <v>-56.981744119999995</v>
      </c>
      <c r="P28" s="43">
        <f>(P25*Factors!C25)*-1</f>
        <v>-60.200173999999997</v>
      </c>
    </row>
    <row r="29" spans="2:16" ht="41" thickTop="1" thickBot="1">
      <c r="B29" s="255" t="s">
        <v>28</v>
      </c>
      <c r="C29" s="256"/>
      <c r="D29" s="256"/>
      <c r="E29" s="256"/>
      <c r="F29" s="256"/>
      <c r="G29" s="256"/>
      <c r="H29" s="256"/>
      <c r="I29" s="256"/>
      <c r="J29" s="256"/>
      <c r="K29" s="256"/>
      <c r="L29" s="256"/>
      <c r="M29" s="256"/>
      <c r="N29" s="256"/>
      <c r="O29" s="256"/>
      <c r="P29" s="257"/>
    </row>
    <row r="30" spans="2:16" ht="31" thickTop="1" thickBot="1">
      <c r="B30" s="17" t="s">
        <v>31</v>
      </c>
      <c r="C30" s="18">
        <f t="shared" ref="C30:N30" si="12">C8+C13+C18+C23</f>
        <v>1973.9887028405703</v>
      </c>
      <c r="D30" s="18">
        <f t="shared" si="12"/>
        <v>2032.7018662344972</v>
      </c>
      <c r="E30" s="18">
        <f t="shared" si="12"/>
        <v>1614.2438977469042</v>
      </c>
      <c r="F30" s="18">
        <f t="shared" si="12"/>
        <v>1601.7238479242797</v>
      </c>
      <c r="G30" s="18">
        <f t="shared" si="12"/>
        <v>1581.9762075780861</v>
      </c>
      <c r="H30" s="18">
        <f t="shared" si="12"/>
        <v>1475.7932408214619</v>
      </c>
      <c r="I30" s="18">
        <f t="shared" si="12"/>
        <v>1458.4510437952274</v>
      </c>
      <c r="J30" s="18">
        <f t="shared" si="12"/>
        <v>1609.2356428383962</v>
      </c>
      <c r="K30" s="18">
        <f t="shared" si="12"/>
        <v>1748.2674342446494</v>
      </c>
      <c r="L30" s="18">
        <f t="shared" si="12"/>
        <v>1955.1007433585212</v>
      </c>
      <c r="M30" s="18">
        <f t="shared" si="12"/>
        <v>1505.3709432131075</v>
      </c>
      <c r="N30" s="18">
        <f t="shared" si="12"/>
        <v>1158.4289742679371</v>
      </c>
      <c r="O30" s="18">
        <f>O8+O13+O18+O23</f>
        <v>1631.9583362828484</v>
      </c>
      <c r="P30" s="18">
        <f>P8+P13+P18+P23</f>
        <v>1348.2539534253929</v>
      </c>
    </row>
    <row r="31" spans="2:16" ht="31" thickTop="1" thickBot="1">
      <c r="B31" s="17" t="s">
        <v>145</v>
      </c>
      <c r="C31" s="19">
        <f>(C30/C6)*1000</f>
        <v>8.4129113904847905</v>
      </c>
      <c r="D31" s="19">
        <f>(D30/D6)*1000</f>
        <v>8.6631400976589337</v>
      </c>
      <c r="E31" s="19">
        <f t="shared" ref="E31:O31" si="13">(E30/E6)*1000</f>
        <v>6.8797206665028856</v>
      </c>
      <c r="F31" s="19">
        <f t="shared" si="13"/>
        <v>6.8263616631759545</v>
      </c>
      <c r="G31" s="19">
        <f t="shared" si="13"/>
        <v>6.7421995055280313</v>
      </c>
      <c r="H31" s="19">
        <f t="shared" si="13"/>
        <v>6.2896599903743722</v>
      </c>
      <c r="I31" s="19">
        <f t="shared" si="13"/>
        <v>6.2157495537603777</v>
      </c>
      <c r="J31" s="19">
        <f t="shared" si="13"/>
        <v>6.8583760637168583</v>
      </c>
      <c r="K31" s="19">
        <f t="shared" si="13"/>
        <v>7.4509134677445656</v>
      </c>
      <c r="L31" s="19">
        <f t="shared" si="13"/>
        <v>8.0457482915847915</v>
      </c>
      <c r="M31" s="19">
        <f t="shared" si="13"/>
        <v>6.1949931407382257</v>
      </c>
      <c r="N31" s="19">
        <f t="shared" si="13"/>
        <v>4.7672366614866668</v>
      </c>
      <c r="O31" s="19">
        <f t="shared" si="13"/>
        <v>6.7159332022602998</v>
      </c>
      <c r="P31" s="19">
        <f t="shared" ref="P31" si="14">(P30/P6)*1000</f>
        <v>5.5484158446793508</v>
      </c>
    </row>
    <row r="32" spans="2:16" ht="31" thickTop="1" thickBot="1">
      <c r="B32" s="17" t="s">
        <v>32</v>
      </c>
      <c r="C32" s="19">
        <f>C30/C7</f>
        <v>1.8926066182555803</v>
      </c>
      <c r="D32" s="19">
        <f>D30/D7</f>
        <v>1.8979475875205389</v>
      </c>
      <c r="E32" s="19">
        <f t="shared" ref="E32" si="15">E30/E7</f>
        <v>1.4568988246813215</v>
      </c>
      <c r="F32" s="19">
        <f>F30/F7</f>
        <v>1.4708207969919924</v>
      </c>
      <c r="G32" s="19">
        <f t="shared" ref="G32" si="16">G30/G7</f>
        <v>1.4062010734027433</v>
      </c>
      <c r="H32" s="19">
        <f>H30/H7</f>
        <v>1.3307423271609216</v>
      </c>
      <c r="I32" s="19">
        <f t="shared" ref="I32" si="17">I30/I7</f>
        <v>1.2975543094263589</v>
      </c>
      <c r="J32" s="19">
        <f>J30/J7</f>
        <v>1.4329792011027571</v>
      </c>
      <c r="K32" s="19">
        <f>K30/K7</f>
        <v>1.5335679247760083</v>
      </c>
      <c r="L32" s="19">
        <f>L30/L7</f>
        <v>1.7134975840127267</v>
      </c>
      <c r="M32" s="19">
        <f t="shared" ref="M32" si="18">M30/M7</f>
        <v>1.3357328688669987</v>
      </c>
      <c r="N32" s="19">
        <f>N30/N7</f>
        <v>1.1290730743352213</v>
      </c>
      <c r="O32" s="19">
        <f t="shared" ref="O32:P32" si="19">O30/O7</f>
        <v>1.6876508131156653</v>
      </c>
      <c r="P32" s="19">
        <f t="shared" si="19"/>
        <v>1.2877306145419225</v>
      </c>
    </row>
    <row r="33" spans="2:16" ht="14" customHeight="1" thickTop="1">
      <c r="B33" s="41"/>
      <c r="C33" s="3"/>
      <c r="D33" s="3"/>
      <c r="E33" s="3"/>
      <c r="F33" s="3"/>
      <c r="G33" s="3"/>
      <c r="H33" s="3"/>
      <c r="I33" s="3"/>
      <c r="J33" s="3"/>
      <c r="K33" s="3"/>
      <c r="L33" s="3"/>
      <c r="M33" s="1"/>
      <c r="N33" s="1"/>
      <c r="O33" s="1"/>
      <c r="P33" s="145"/>
    </row>
    <row r="34" spans="2:16" ht="26">
      <c r="B34" s="224" t="s">
        <v>19</v>
      </c>
      <c r="C34" s="225"/>
      <c r="D34" s="225"/>
      <c r="E34" s="226"/>
      <c r="F34" s="226"/>
      <c r="G34" s="227"/>
      <c r="H34" s="249" t="s">
        <v>27</v>
      </c>
      <c r="I34" s="250"/>
      <c r="J34" s="250"/>
      <c r="K34" s="250"/>
      <c r="L34" s="250"/>
      <c r="M34" s="250"/>
      <c r="N34" s="250"/>
      <c r="O34" s="250"/>
      <c r="P34" s="251"/>
    </row>
    <row r="35" spans="2:16" ht="26" customHeight="1">
      <c r="B35" s="204" t="s">
        <v>21</v>
      </c>
      <c r="C35" s="206" t="s">
        <v>16</v>
      </c>
      <c r="D35" s="206" t="s">
        <v>0</v>
      </c>
      <c r="E35" s="207" t="s">
        <v>2</v>
      </c>
      <c r="F35" s="209" t="s">
        <v>5</v>
      </c>
      <c r="G35" s="211" t="s">
        <v>22</v>
      </c>
      <c r="H35" s="197" t="s">
        <v>35</v>
      </c>
      <c r="I35" s="198"/>
      <c r="J35" s="198"/>
      <c r="K35" s="198"/>
      <c r="L35" s="198"/>
      <c r="M35" s="198"/>
      <c r="N35" s="198"/>
      <c r="O35" s="198"/>
      <c r="P35" s="199"/>
    </row>
    <row r="36" spans="2:16" ht="26" customHeight="1">
      <c r="B36" s="205"/>
      <c r="C36" s="206"/>
      <c r="D36" s="206"/>
      <c r="E36" s="208"/>
      <c r="F36" s="210"/>
      <c r="G36" s="212"/>
      <c r="H36" s="197" t="s">
        <v>33</v>
      </c>
      <c r="I36" s="198"/>
      <c r="J36" s="198"/>
      <c r="K36" s="198"/>
      <c r="L36" s="198"/>
      <c r="M36" s="198"/>
      <c r="N36" s="198"/>
      <c r="O36" s="198"/>
      <c r="P36" s="199"/>
    </row>
    <row r="37" spans="2:16" ht="48" customHeight="1">
      <c r="B37" s="258" t="s">
        <v>48</v>
      </c>
      <c r="C37" s="260" t="s">
        <v>20</v>
      </c>
      <c r="D37" s="200" t="s">
        <v>26</v>
      </c>
      <c r="E37" s="260" t="s">
        <v>23</v>
      </c>
      <c r="F37" s="200" t="s">
        <v>24</v>
      </c>
      <c r="G37" s="260" t="s">
        <v>25</v>
      </c>
      <c r="H37" s="197" t="s">
        <v>36</v>
      </c>
      <c r="I37" s="198"/>
      <c r="J37" s="198"/>
      <c r="K37" s="198"/>
      <c r="L37" s="198"/>
      <c r="M37" s="198"/>
      <c r="N37" s="198"/>
      <c r="O37" s="198"/>
      <c r="P37" s="199"/>
    </row>
    <row r="38" spans="2:16" ht="26" customHeight="1" thickBot="1">
      <c r="B38" s="259"/>
      <c r="C38" s="261"/>
      <c r="D38" s="201"/>
      <c r="E38" s="261"/>
      <c r="F38" s="201"/>
      <c r="G38" s="261"/>
      <c r="H38" s="213" t="s">
        <v>89</v>
      </c>
      <c r="I38" s="214"/>
      <c r="J38" s="214"/>
      <c r="K38" s="214"/>
      <c r="L38" s="214"/>
      <c r="M38" s="214"/>
      <c r="N38" s="214"/>
      <c r="O38" s="214"/>
      <c r="P38" s="215"/>
    </row>
    <row r="39" spans="2:16" ht="18" customHeight="1" thickTop="1"/>
  </sheetData>
  <mergeCells count="27">
    <mergeCell ref="H37:P37"/>
    <mergeCell ref="H38:P38"/>
    <mergeCell ref="B3:D3"/>
    <mergeCell ref="B4:J4"/>
    <mergeCell ref="G35:G36"/>
    <mergeCell ref="B37:B38"/>
    <mergeCell ref="C37:C38"/>
    <mergeCell ref="D37:D38"/>
    <mergeCell ref="E37:E38"/>
    <mergeCell ref="F37:F38"/>
    <mergeCell ref="G37:G38"/>
    <mergeCell ref="B35:B36"/>
    <mergeCell ref="C35:C36"/>
    <mergeCell ref="D35:D36"/>
    <mergeCell ref="E35:E36"/>
    <mergeCell ref="F35:F36"/>
    <mergeCell ref="H35:P35"/>
    <mergeCell ref="H36:P36"/>
    <mergeCell ref="B2:I2"/>
    <mergeCell ref="K2:P4"/>
    <mergeCell ref="B9:P9"/>
    <mergeCell ref="B14:P14"/>
    <mergeCell ref="B34:G34"/>
    <mergeCell ref="B19:P19"/>
    <mergeCell ref="B24:P24"/>
    <mergeCell ref="B29:P29"/>
    <mergeCell ref="H34:P34"/>
  </mergeCells>
  <pageMargins left="0.7" right="0.7" top="0.75" bottom="0.75" header="0.3" footer="0.3"/>
  <pageSetup scale="36"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C6185-E043-0E4F-BED7-6355127C4F0C}">
  <sheetPr>
    <pageSetUpPr fitToPage="1"/>
  </sheetPr>
  <dimension ref="B1:P27"/>
  <sheetViews>
    <sheetView zoomScale="70" zoomScaleNormal="70" workbookViewId="0">
      <selection activeCell="P19" sqref="P19"/>
    </sheetView>
  </sheetViews>
  <sheetFormatPr baseColWidth="10" defaultColWidth="11.1640625" defaultRowHeight="16"/>
  <cols>
    <col min="2" max="2" width="41.1640625" customWidth="1"/>
    <col min="3" max="16" width="17.83203125" customWidth="1"/>
  </cols>
  <sheetData>
    <row r="1" spans="2:16" ht="17" thickBot="1"/>
    <row r="2" spans="2:16" ht="65" thickTop="1">
      <c r="B2" s="48" t="s">
        <v>91</v>
      </c>
      <c r="C2" s="49"/>
      <c r="D2" s="49"/>
      <c r="E2" s="49"/>
      <c r="F2" s="49"/>
      <c r="G2" s="49"/>
      <c r="H2" s="24"/>
      <c r="I2" s="24"/>
      <c r="J2" s="24"/>
      <c r="K2" s="24"/>
      <c r="L2" s="24"/>
      <c r="M2" s="234"/>
      <c r="N2" s="234"/>
      <c r="O2" s="234"/>
      <c r="P2" s="235"/>
    </row>
    <row r="3" spans="2:16" ht="42">
      <c r="B3" s="230" t="s">
        <v>29</v>
      </c>
      <c r="C3" s="231"/>
      <c r="D3" s="231"/>
      <c r="E3" s="21"/>
      <c r="F3" s="21"/>
      <c r="G3" s="21"/>
      <c r="H3" s="21"/>
      <c r="I3" s="21"/>
      <c r="J3" s="21"/>
      <c r="K3" s="21"/>
      <c r="L3" s="21"/>
      <c r="M3" s="236"/>
      <c r="N3" s="236"/>
      <c r="O3" s="236"/>
      <c r="P3" s="237"/>
    </row>
    <row r="4" spans="2:16" ht="111" customHeight="1" thickBot="1">
      <c r="B4" s="232" t="s">
        <v>92</v>
      </c>
      <c r="C4" s="233"/>
      <c r="D4" s="233"/>
      <c r="E4" s="233"/>
      <c r="F4" s="233"/>
      <c r="G4" s="233"/>
      <c r="H4" s="233"/>
      <c r="I4" s="233"/>
      <c r="J4" s="233"/>
      <c r="K4" s="20"/>
      <c r="L4" s="21"/>
      <c r="M4" s="238"/>
      <c r="N4" s="238"/>
      <c r="O4" s="238"/>
      <c r="P4" s="239"/>
    </row>
    <row r="5" spans="2:16" ht="27" thickTop="1">
      <c r="B5" s="25" t="s">
        <v>13</v>
      </c>
      <c r="C5" s="23">
        <v>2010</v>
      </c>
      <c r="D5" s="23">
        <v>2011</v>
      </c>
      <c r="E5" s="23">
        <v>2012</v>
      </c>
      <c r="F5" s="23">
        <v>2013</v>
      </c>
      <c r="G5" s="23">
        <v>2014</v>
      </c>
      <c r="H5" s="23">
        <v>2015</v>
      </c>
      <c r="I5" s="23">
        <v>2016</v>
      </c>
      <c r="J5" s="23">
        <v>2017</v>
      </c>
      <c r="K5" s="23">
        <v>2018</v>
      </c>
      <c r="L5" s="23">
        <v>2019</v>
      </c>
      <c r="M5" s="116">
        <v>2020</v>
      </c>
      <c r="N5" s="116" t="s">
        <v>64</v>
      </c>
      <c r="O5" s="138" t="s">
        <v>65</v>
      </c>
      <c r="P5" s="133">
        <v>2023</v>
      </c>
    </row>
    <row r="6" spans="2:16" ht="26">
      <c r="B6" s="27" t="s">
        <v>26</v>
      </c>
      <c r="C6" s="22">
        <v>32080</v>
      </c>
      <c r="D6" s="22">
        <v>32080</v>
      </c>
      <c r="E6" s="22">
        <v>32080</v>
      </c>
      <c r="F6" s="22">
        <v>32080</v>
      </c>
      <c r="G6" s="22">
        <v>32080</v>
      </c>
      <c r="H6" s="22">
        <v>32080</v>
      </c>
      <c r="I6" s="22">
        <v>32080</v>
      </c>
      <c r="J6" s="22">
        <v>32080</v>
      </c>
      <c r="K6" s="22">
        <v>32080</v>
      </c>
      <c r="L6" s="22">
        <v>32080</v>
      </c>
      <c r="M6" s="22">
        <v>32080</v>
      </c>
      <c r="N6" s="22">
        <v>32080</v>
      </c>
      <c r="O6" s="139">
        <v>32080</v>
      </c>
      <c r="P6" s="28">
        <v>32080</v>
      </c>
    </row>
    <row r="7" spans="2:16" ht="26">
      <c r="B7" s="31" t="s">
        <v>66</v>
      </c>
      <c r="C7" s="7">
        <v>-72.39</v>
      </c>
      <c r="D7" s="7">
        <v>-72.39</v>
      </c>
      <c r="E7" s="7">
        <v>-72.39</v>
      </c>
      <c r="F7" s="7">
        <v>-72.39</v>
      </c>
      <c r="G7" s="7">
        <v>-72.39</v>
      </c>
      <c r="H7" s="7">
        <v>-72.39</v>
      </c>
      <c r="I7" s="7">
        <v>-72.39</v>
      </c>
      <c r="J7" s="7">
        <v>-72.39</v>
      </c>
      <c r="K7" s="7">
        <v>-72.39</v>
      </c>
      <c r="L7" s="7">
        <v>-72.39</v>
      </c>
      <c r="M7" s="7">
        <v>-72.39</v>
      </c>
      <c r="N7" s="7">
        <v>-72.39</v>
      </c>
      <c r="O7" s="140">
        <v>-72.39</v>
      </c>
      <c r="P7" s="32">
        <v>-72.39</v>
      </c>
    </row>
    <row r="8" spans="2:16" ht="34">
      <c r="B8" s="240" t="s">
        <v>1</v>
      </c>
      <c r="C8" s="241"/>
      <c r="D8" s="241"/>
      <c r="E8" s="241"/>
      <c r="F8" s="241"/>
      <c r="G8" s="241"/>
      <c r="H8" s="241"/>
      <c r="I8" s="241"/>
      <c r="J8" s="241"/>
      <c r="K8" s="241"/>
      <c r="L8" s="241"/>
      <c r="M8" s="241"/>
      <c r="N8" s="241"/>
      <c r="O8" s="241"/>
      <c r="P8" s="242"/>
    </row>
    <row r="9" spans="2:16" ht="26">
      <c r="B9" s="31" t="s">
        <v>16</v>
      </c>
      <c r="C9" s="8">
        <v>312116.3</v>
      </c>
      <c r="D9" s="8">
        <v>322192</v>
      </c>
      <c r="E9" s="8">
        <v>329525.3</v>
      </c>
      <c r="F9" s="8">
        <v>310832</v>
      </c>
      <c r="G9" s="8">
        <v>273039.3</v>
      </c>
      <c r="H9" s="8">
        <v>272747.8</v>
      </c>
      <c r="I9" s="8">
        <v>267018.7</v>
      </c>
      <c r="J9" s="8">
        <v>249618.5</v>
      </c>
      <c r="K9" s="8">
        <v>234025.60000000001</v>
      </c>
      <c r="L9" s="8">
        <v>185678.5</v>
      </c>
      <c r="M9" s="8">
        <v>210424.2</v>
      </c>
      <c r="N9" s="8">
        <v>237692.5</v>
      </c>
      <c r="O9" s="141">
        <v>197595.2</v>
      </c>
      <c r="P9" s="33">
        <v>148725.79999999999</v>
      </c>
    </row>
    <row r="10" spans="2:16" ht="26">
      <c r="B10" s="31" t="s">
        <v>49</v>
      </c>
      <c r="C10" s="9">
        <f>(C9/C6)*1000</f>
        <v>9729.3110972568575</v>
      </c>
      <c r="D10" s="9">
        <f>(D9/D6)*1000</f>
        <v>10043.391521197007</v>
      </c>
      <c r="E10" s="9">
        <f t="shared" ref="E10:O10" si="0">(E9/E6)*1000</f>
        <v>10271.98566084788</v>
      </c>
      <c r="F10" s="9">
        <f t="shared" si="0"/>
        <v>9689.2768079800499</v>
      </c>
      <c r="G10" s="9">
        <f t="shared" si="0"/>
        <v>8511.2001246882792</v>
      </c>
      <c r="H10" s="9">
        <f t="shared" si="0"/>
        <v>8502.1134663341636</v>
      </c>
      <c r="I10" s="9">
        <f t="shared" si="0"/>
        <v>8323.5255610972581</v>
      </c>
      <c r="J10" s="9">
        <f t="shared" si="0"/>
        <v>7781.1253117206988</v>
      </c>
      <c r="K10" s="9">
        <f t="shared" si="0"/>
        <v>7295.062344139651</v>
      </c>
      <c r="L10" s="9">
        <f t="shared" si="0"/>
        <v>5787.9831670822941</v>
      </c>
      <c r="M10" s="9">
        <f t="shared" si="0"/>
        <v>6559.3578553615962</v>
      </c>
      <c r="N10" s="9">
        <f t="shared" si="0"/>
        <v>7409.3672069825434</v>
      </c>
      <c r="O10" s="120">
        <f t="shared" si="0"/>
        <v>6159.4513715710727</v>
      </c>
      <c r="P10" s="34">
        <f t="shared" ref="P10" si="1">(P9/P6)*1000</f>
        <v>4636.0910224438894</v>
      </c>
    </row>
    <row r="11" spans="2:16" ht="26">
      <c r="B11" s="31" t="s">
        <v>21</v>
      </c>
      <c r="C11" s="9">
        <f>C9*Factors!C12</f>
        <v>240.0174347</v>
      </c>
      <c r="D11" s="9">
        <f>D9*Factors!C13</f>
        <v>244.54372800000002</v>
      </c>
      <c r="E11" s="9">
        <f>E9*Factors!C14</f>
        <v>245.82587380000001</v>
      </c>
      <c r="F11" s="9">
        <f>F9*Factors!C15</f>
        <v>244.313952</v>
      </c>
      <c r="G11" s="9">
        <f>G9*Factors!C16</f>
        <v>200.9569248</v>
      </c>
      <c r="H11" s="9">
        <f>H9*Factors!C17</f>
        <v>198.01490279999999</v>
      </c>
      <c r="I11" s="9">
        <f>I9*Factors!C18</f>
        <v>190.65135180000001</v>
      </c>
      <c r="J11" s="9">
        <f>J9*Factors!C19</f>
        <v>169.241343</v>
      </c>
      <c r="K11" s="9">
        <f>K9*Factors!C20</f>
        <v>159.60545920000001</v>
      </c>
      <c r="L11" s="9">
        <f>L9*Factors!C21</f>
        <v>128.3038435</v>
      </c>
      <c r="M11" s="9">
        <f>M9*Factors!C22</f>
        <v>136.5653058</v>
      </c>
      <c r="N11" s="9">
        <f>N9*Factors!C23</f>
        <v>125.2639475</v>
      </c>
      <c r="O11" s="120">
        <f>O9*Factors!C24</f>
        <v>118.9523104</v>
      </c>
      <c r="P11" s="34">
        <f>P9*Factors!C25</f>
        <v>78.229770799999997</v>
      </c>
    </row>
    <row r="12" spans="2:16" ht="34">
      <c r="B12" s="240" t="s">
        <v>14</v>
      </c>
      <c r="C12" s="241"/>
      <c r="D12" s="241"/>
      <c r="E12" s="241"/>
      <c r="F12" s="241"/>
      <c r="G12" s="241"/>
      <c r="H12" s="241"/>
      <c r="I12" s="241"/>
      <c r="J12" s="241"/>
      <c r="K12" s="241"/>
      <c r="L12" s="241"/>
      <c r="M12" s="241"/>
      <c r="N12" s="241"/>
      <c r="O12" s="241"/>
      <c r="P12" s="242"/>
    </row>
    <row r="13" spans="2:16" ht="26">
      <c r="B13" s="31" t="s">
        <v>2</v>
      </c>
      <c r="C13" s="8">
        <v>21308.273617999999</v>
      </c>
      <c r="D13" s="8">
        <v>21822.326622</v>
      </c>
      <c r="E13" s="8">
        <v>17750.588829</v>
      </c>
      <c r="F13" s="8">
        <v>18956.762562</v>
      </c>
      <c r="G13" s="8">
        <v>19155.710685999999</v>
      </c>
      <c r="H13" s="8">
        <v>19547.277203000001</v>
      </c>
      <c r="I13" s="8">
        <v>17925.814353000002</v>
      </c>
      <c r="J13" s="8">
        <v>17986.279190000001</v>
      </c>
      <c r="K13" s="8">
        <v>26884.139810000001</v>
      </c>
      <c r="L13" s="8">
        <v>22128.425593</v>
      </c>
      <c r="M13" s="8">
        <v>21329.515222999999</v>
      </c>
      <c r="N13" s="8">
        <v>19750.705268000002</v>
      </c>
      <c r="O13" s="119">
        <v>23030.9</v>
      </c>
      <c r="P13" s="35">
        <v>18863.900000000001</v>
      </c>
    </row>
    <row r="14" spans="2:16" ht="26">
      <c r="B14" s="31" t="s">
        <v>142</v>
      </c>
      <c r="C14" s="9">
        <f>(C13/C6)*1000</f>
        <v>664.22299307980052</v>
      </c>
      <c r="D14" s="9">
        <f>(D13/D6)*1000</f>
        <v>680.24708921446381</v>
      </c>
      <c r="E14" s="9">
        <f t="shared" ref="E14:O14" si="2">(E13/E6)*1000</f>
        <v>553.32259442019949</v>
      </c>
      <c r="F14" s="9">
        <f t="shared" si="2"/>
        <v>590.92152624688276</v>
      </c>
      <c r="G14" s="9">
        <f t="shared" si="2"/>
        <v>597.12315105985033</v>
      </c>
      <c r="H14" s="9">
        <f t="shared" si="2"/>
        <v>609.32908986907728</v>
      </c>
      <c r="I14" s="9">
        <f t="shared" si="2"/>
        <v>558.7847366895262</v>
      </c>
      <c r="J14" s="9">
        <f t="shared" si="2"/>
        <v>560.66955081047388</v>
      </c>
      <c r="K14" s="9">
        <f t="shared" si="2"/>
        <v>838.03428335411479</v>
      </c>
      <c r="L14" s="9">
        <f t="shared" si="2"/>
        <v>689.78882771197004</v>
      </c>
      <c r="M14" s="9">
        <f t="shared" si="2"/>
        <v>664.88513787406475</v>
      </c>
      <c r="N14" s="9">
        <f t="shared" si="2"/>
        <v>615.67036371571078</v>
      </c>
      <c r="O14" s="120">
        <f t="shared" si="2"/>
        <v>717.92082294264344</v>
      </c>
      <c r="P14" s="34">
        <f t="shared" ref="P14" si="3">(P13/P6)*1000</f>
        <v>588.02680798004997</v>
      </c>
    </row>
    <row r="15" spans="2:16" ht="26">
      <c r="B15" s="29" t="s">
        <v>30</v>
      </c>
      <c r="C15" s="10">
        <f>C13*Factors!C5</f>
        <v>142.98186626517199</v>
      </c>
      <c r="D15" s="10">
        <f>D13*Factors!C5</f>
        <v>146.43124274628914</v>
      </c>
      <c r="E15" s="10">
        <f>E13*Factors!C5</f>
        <v>119.10924195811751</v>
      </c>
      <c r="F15" s="10">
        <f>F13*Factors!C5</f>
        <v>127.20285735259434</v>
      </c>
      <c r="G15" s="10">
        <f>G13*Factors!C5</f>
        <v>128.53783054514079</v>
      </c>
      <c r="H15" s="10">
        <f>H13*Factors!C5</f>
        <v>131.1653034400035</v>
      </c>
      <c r="I15" s="10">
        <f>I13*Factors!C5</f>
        <v>120.28503277477235</v>
      </c>
      <c r="J15" s="10">
        <f>J13*Factors!C5</f>
        <v>120.69076133789612</v>
      </c>
      <c r="K15" s="10">
        <f>K13*Factors!C5</f>
        <v>180.39680510393219</v>
      </c>
      <c r="L15" s="10">
        <f>L13*Factors!C5</f>
        <v>148.48521496947558</v>
      </c>
      <c r="M15" s="10">
        <f>M13*Factors!C5</f>
        <v>143.12440077452811</v>
      </c>
      <c r="N15" s="10">
        <f>N13*Factors!C5</f>
        <v>132.53033774103866</v>
      </c>
      <c r="O15" s="121">
        <f>O13*Factors!C5</f>
        <v>154.54096013601085</v>
      </c>
      <c r="P15" s="34">
        <f>P13*Factors!C5</f>
        <v>126.57973496084371</v>
      </c>
    </row>
    <row r="16" spans="2:16" ht="34">
      <c r="B16" s="262" t="s">
        <v>15</v>
      </c>
      <c r="C16" s="262"/>
      <c r="D16" s="262"/>
      <c r="E16" s="262"/>
      <c r="F16" s="262"/>
      <c r="G16" s="262"/>
      <c r="H16" s="262"/>
      <c r="I16" s="262"/>
      <c r="J16" s="262"/>
      <c r="K16" s="262"/>
      <c r="L16" s="262"/>
      <c r="M16" s="262"/>
      <c r="N16" s="262"/>
      <c r="O16" s="262"/>
      <c r="P16" s="263"/>
    </row>
    <row r="17" spans="2:16" ht="34" customHeight="1" thickBot="1">
      <c r="B17" s="136" t="s">
        <v>5</v>
      </c>
      <c r="C17" s="264" t="s">
        <v>93</v>
      </c>
      <c r="D17" s="264"/>
      <c r="E17" s="264"/>
      <c r="F17" s="264"/>
      <c r="G17" s="264"/>
      <c r="H17" s="264"/>
      <c r="I17" s="264"/>
      <c r="J17" s="264"/>
      <c r="K17" s="264"/>
      <c r="L17" s="264"/>
      <c r="M17" s="264"/>
      <c r="N17" s="264"/>
      <c r="O17" s="264"/>
      <c r="P17" s="265"/>
    </row>
    <row r="18" spans="2:16" ht="41" thickTop="1" thickBot="1">
      <c r="B18" s="246" t="s">
        <v>28</v>
      </c>
      <c r="C18" s="247"/>
      <c r="D18" s="247"/>
      <c r="E18" s="247"/>
      <c r="F18" s="247"/>
      <c r="G18" s="247"/>
      <c r="H18" s="247"/>
      <c r="I18" s="247"/>
      <c r="J18" s="247"/>
      <c r="K18" s="247"/>
      <c r="L18" s="247"/>
      <c r="M18" s="247"/>
      <c r="N18" s="247"/>
      <c r="O18" s="247"/>
      <c r="P18" s="248"/>
    </row>
    <row r="19" spans="2:16" ht="31" thickTop="1" thickBot="1">
      <c r="B19" s="17" t="s">
        <v>31</v>
      </c>
      <c r="C19" s="18">
        <f t="shared" ref="C19:O19" si="4">C7+C11+C15</f>
        <v>310.609300965172</v>
      </c>
      <c r="D19" s="18">
        <f t="shared" si="4"/>
        <v>318.58497074628917</v>
      </c>
      <c r="E19" s="18">
        <f t="shared" si="4"/>
        <v>292.5451157581175</v>
      </c>
      <c r="F19" s="18">
        <f t="shared" si="4"/>
        <v>299.12680935259431</v>
      </c>
      <c r="G19" s="18">
        <f t="shared" si="4"/>
        <v>257.1047553451408</v>
      </c>
      <c r="H19" s="18">
        <f t="shared" si="4"/>
        <v>256.7902062400035</v>
      </c>
      <c r="I19" s="18">
        <f t="shared" si="4"/>
        <v>238.54638457477236</v>
      </c>
      <c r="J19" s="18">
        <f t="shared" si="4"/>
        <v>217.54210433789612</v>
      </c>
      <c r="K19" s="18">
        <f t="shared" si="4"/>
        <v>267.61226430393219</v>
      </c>
      <c r="L19" s="18">
        <f t="shared" si="4"/>
        <v>204.39905846947556</v>
      </c>
      <c r="M19" s="18">
        <f t="shared" si="4"/>
        <v>207.2997065745281</v>
      </c>
      <c r="N19" s="18">
        <f t="shared" si="4"/>
        <v>185.40428524103868</v>
      </c>
      <c r="O19" s="18">
        <f t="shared" si="4"/>
        <v>201.10327053601085</v>
      </c>
      <c r="P19" s="18">
        <f t="shared" ref="P19" si="5">P7+P11+P15</f>
        <v>132.41950576084372</v>
      </c>
    </row>
    <row r="20" spans="2:16" ht="31" thickTop="1" thickBot="1">
      <c r="B20" s="17" t="s">
        <v>145</v>
      </c>
      <c r="C20" s="19">
        <f>(C19/C6)*1000</f>
        <v>9.6823348181163347</v>
      </c>
      <c r="D20" s="19">
        <f>(D19/D6)*1000</f>
        <v>9.9309529534379415</v>
      </c>
      <c r="E20" s="19">
        <f t="shared" ref="E20:O20" si="6">(E19/E6)*1000</f>
        <v>9.1192367755024168</v>
      </c>
      <c r="F20" s="19">
        <f t="shared" si="6"/>
        <v>9.3244017877990739</v>
      </c>
      <c r="G20" s="19">
        <f t="shared" si="6"/>
        <v>8.0144873860704724</v>
      </c>
      <c r="H20" s="19">
        <f t="shared" si="6"/>
        <v>8.0046822394016051</v>
      </c>
      <c r="I20" s="19">
        <f t="shared" si="6"/>
        <v>7.4359845565702107</v>
      </c>
      <c r="J20" s="19">
        <f t="shared" si="6"/>
        <v>6.7812376663932703</v>
      </c>
      <c r="K20" s="19">
        <f t="shared" si="6"/>
        <v>8.3420281890253172</v>
      </c>
      <c r="L20" s="19">
        <f t="shared" si="6"/>
        <v>6.3715417228639515</v>
      </c>
      <c r="M20" s="19">
        <f t="shared" si="6"/>
        <v>6.461960928133669</v>
      </c>
      <c r="N20" s="19">
        <f t="shared" si="6"/>
        <v>5.7794353254687865</v>
      </c>
      <c r="O20" s="19">
        <f t="shared" si="6"/>
        <v>6.2688051912721585</v>
      </c>
      <c r="P20" s="19">
        <f t="shared" ref="P20" si="7">(P19/P6)*1000</f>
        <v>4.1277900798267986</v>
      </c>
    </row>
    <row r="21" spans="2:16" ht="14" customHeight="1" thickTop="1">
      <c r="B21" s="41"/>
      <c r="C21" s="3"/>
      <c r="D21" s="3"/>
      <c r="E21" s="3"/>
      <c r="F21" s="3"/>
      <c r="G21" s="3"/>
      <c r="H21" s="3"/>
      <c r="I21" s="3"/>
      <c r="J21" s="3"/>
      <c r="K21" s="3"/>
      <c r="L21" s="3"/>
      <c r="M21" s="1"/>
      <c r="N21" s="1"/>
      <c r="O21" s="1"/>
      <c r="P21" s="145"/>
    </row>
    <row r="22" spans="2:16" ht="26">
      <c r="B22" s="224" t="s">
        <v>19</v>
      </c>
      <c r="C22" s="225"/>
      <c r="D22" s="225"/>
      <c r="E22" s="226"/>
      <c r="F22" s="226"/>
      <c r="G22" s="227"/>
      <c r="H22" s="249" t="s">
        <v>27</v>
      </c>
      <c r="I22" s="250"/>
      <c r="J22" s="250"/>
      <c r="K22" s="250"/>
      <c r="L22" s="250"/>
      <c r="M22" s="250"/>
      <c r="N22" s="250"/>
      <c r="O22" s="250"/>
      <c r="P22" s="251"/>
    </row>
    <row r="23" spans="2:16" ht="26" customHeight="1">
      <c r="B23" s="204" t="s">
        <v>21</v>
      </c>
      <c r="C23" s="206" t="s">
        <v>16</v>
      </c>
      <c r="D23" s="206" t="s">
        <v>0</v>
      </c>
      <c r="E23" s="207" t="s">
        <v>2</v>
      </c>
      <c r="F23" s="209" t="s">
        <v>5</v>
      </c>
      <c r="G23" s="211" t="s">
        <v>22</v>
      </c>
      <c r="H23" s="197" t="s">
        <v>35</v>
      </c>
      <c r="I23" s="198"/>
      <c r="J23" s="198"/>
      <c r="K23" s="198"/>
      <c r="L23" s="198"/>
      <c r="M23" s="198"/>
      <c r="N23" s="198"/>
      <c r="O23" s="198"/>
      <c r="P23" s="199"/>
    </row>
    <row r="24" spans="2:16" ht="26" customHeight="1">
      <c r="B24" s="205"/>
      <c r="C24" s="206"/>
      <c r="D24" s="206"/>
      <c r="E24" s="208"/>
      <c r="F24" s="210"/>
      <c r="G24" s="212"/>
      <c r="H24" s="197" t="s">
        <v>33</v>
      </c>
      <c r="I24" s="198"/>
      <c r="J24" s="198"/>
      <c r="K24" s="198"/>
      <c r="L24" s="198"/>
      <c r="M24" s="198"/>
      <c r="N24" s="198"/>
      <c r="O24" s="198"/>
      <c r="P24" s="199"/>
    </row>
    <row r="25" spans="2:16" ht="26" customHeight="1">
      <c r="B25" s="216" t="s">
        <v>48</v>
      </c>
      <c r="C25" s="218" t="s">
        <v>20</v>
      </c>
      <c r="D25" s="220" t="s">
        <v>26</v>
      </c>
      <c r="E25" s="222" t="s">
        <v>23</v>
      </c>
      <c r="F25" s="200" t="s">
        <v>24</v>
      </c>
      <c r="G25" s="202" t="s">
        <v>25</v>
      </c>
      <c r="H25" s="197" t="s">
        <v>36</v>
      </c>
      <c r="I25" s="198"/>
      <c r="J25" s="198"/>
      <c r="K25" s="198"/>
      <c r="L25" s="198"/>
      <c r="M25" s="198"/>
      <c r="N25" s="198"/>
      <c r="O25" s="198"/>
      <c r="P25" s="199"/>
    </row>
    <row r="26" spans="2:16" ht="26" customHeight="1" thickBot="1">
      <c r="B26" s="217"/>
      <c r="C26" s="219"/>
      <c r="D26" s="221"/>
      <c r="E26" s="223"/>
      <c r="F26" s="201"/>
      <c r="G26" s="203"/>
      <c r="H26" s="213"/>
      <c r="I26" s="214"/>
      <c r="J26" s="214"/>
      <c r="K26" s="214"/>
      <c r="L26" s="214"/>
      <c r="M26" s="214"/>
      <c r="N26" s="214"/>
      <c r="O26" s="214"/>
      <c r="P26" s="215"/>
    </row>
    <row r="27" spans="2:16" ht="17" thickTop="1"/>
  </sheetData>
  <mergeCells count="25">
    <mergeCell ref="H25:P26"/>
    <mergeCell ref="B22:G22"/>
    <mergeCell ref="B23:B24"/>
    <mergeCell ref="C23:C24"/>
    <mergeCell ref="D23:D24"/>
    <mergeCell ref="E23:E24"/>
    <mergeCell ref="F23:F24"/>
    <mergeCell ref="G25:G26"/>
    <mergeCell ref="B25:B26"/>
    <mergeCell ref="C25:C26"/>
    <mergeCell ref="D25:D26"/>
    <mergeCell ref="E25:E26"/>
    <mergeCell ref="F25:F26"/>
    <mergeCell ref="G23:G24"/>
    <mergeCell ref="H22:P22"/>
    <mergeCell ref="H23:P23"/>
    <mergeCell ref="H24:P24"/>
    <mergeCell ref="B3:D3"/>
    <mergeCell ref="B4:J4"/>
    <mergeCell ref="M2:P4"/>
    <mergeCell ref="B8:P8"/>
    <mergeCell ref="B12:P12"/>
    <mergeCell ref="B16:P16"/>
    <mergeCell ref="C17:P17"/>
    <mergeCell ref="B18:P18"/>
  </mergeCells>
  <pageMargins left="0.7" right="0.7" top="0.75" bottom="0.75" header="0.3" footer="0.3"/>
  <pageSetup scale="36" orientation="landscape"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17</vt:i4>
      </vt:variant>
    </vt:vector>
  </HeadingPairs>
  <TitlesOfParts>
    <vt:vector size="35" baseType="lpstr">
      <vt:lpstr>Introduction</vt:lpstr>
      <vt:lpstr>Scopes of Emissions</vt:lpstr>
      <vt:lpstr>Definitions</vt:lpstr>
      <vt:lpstr>Factors</vt:lpstr>
      <vt:lpstr>Balas</vt:lpstr>
      <vt:lpstr>Clague</vt:lpstr>
      <vt:lpstr>Community</vt:lpstr>
      <vt:lpstr>Forsythe &amp; Wines</vt:lpstr>
      <vt:lpstr>Freeman</vt:lpstr>
      <vt:lpstr>Huron</vt:lpstr>
      <vt:lpstr>Pathways</vt:lpstr>
      <vt:lpstr>Pioneer</vt:lpstr>
      <vt:lpstr>Scarlett</vt:lpstr>
      <vt:lpstr>Skyline</vt:lpstr>
      <vt:lpstr>Slauson</vt:lpstr>
      <vt:lpstr>Tappan</vt:lpstr>
      <vt:lpstr>Transportation</vt:lpstr>
      <vt:lpstr>Westerman Preschool</vt:lpstr>
      <vt:lpstr>Balas!Print_Area</vt:lpstr>
      <vt:lpstr>Clague!Print_Area</vt:lpstr>
      <vt:lpstr>Community!Print_Area</vt:lpstr>
      <vt:lpstr>Definitions!Print_Area</vt:lpstr>
      <vt:lpstr>Factors!Print_Area</vt:lpstr>
      <vt:lpstr>'Forsythe &amp; Wines'!Print_Area</vt:lpstr>
      <vt:lpstr>Freeman!Print_Area</vt:lpstr>
      <vt:lpstr>Huron!Print_Area</vt:lpstr>
      <vt:lpstr>Pathways!Print_Area</vt:lpstr>
      <vt:lpstr>Pioneer!Print_Area</vt:lpstr>
      <vt:lpstr>Scarlett!Print_Area</vt:lpstr>
      <vt:lpstr>'Scopes of Emissions'!Print_Area</vt:lpstr>
      <vt:lpstr>Skyline!Print_Area</vt:lpstr>
      <vt:lpstr>Slauson!Print_Area</vt:lpstr>
      <vt:lpstr>Tappan!Print_Area</vt:lpstr>
      <vt:lpstr>Transportation!Print_Area</vt:lpstr>
      <vt:lpstr>'Westerman Preschool'!Print_Area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2023-06-19T15:36:00Z</cp:lastPrinted>
  <dcterms:created xsi:type="dcterms:W3CDTF">2023-04-24T13:39:04Z</dcterms:created>
  <dcterms:modified xsi:type="dcterms:W3CDTF">2023-12-06T19:43:18Z</dcterms:modified>
</cp:coreProperties>
</file>